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rnz.sharepoint.com/sites/HRNZData/Shared Documents/Data Analysis/Andrew/"/>
    </mc:Choice>
  </mc:AlternateContent>
  <xr:revisionPtr revIDLastSave="2763" documentId="8_{AAD5AAB2-47E2-437E-81A2-472403DF00FE}" xr6:coauthVersionLast="47" xr6:coauthVersionMax="47" xr10:uidLastSave="{929223A3-C006-4D00-B13C-9D88A3ED8C3E}"/>
  <bookViews>
    <workbookView xWindow="-120" yWindow="-16320" windowWidth="29040" windowHeight="15720" tabRatio="762" activeTab="1" xr2:uid="{AB473C18-65D7-41DC-826A-83FE8E37069B}"/>
  </bookViews>
  <sheets>
    <sheet name="NOTES" sheetId="4" r:id="rId1"/>
    <sheet name="Raceday Breakdown" sheetId="7" r:id="rId2"/>
    <sheet name="Club Breakdown" sheetId="2" r:id="rId3"/>
    <sheet name="NZ Grouping Breakdown" sheetId="5" r:id="rId4"/>
    <sheet name="raceday_23_24" sheetId="11" state="hidden" r:id="rId5"/>
    <sheet name="prior_yr_cumulative_total" sheetId="9" state="hidden" r:id="rId6"/>
  </sheets>
  <definedNames>
    <definedName name="ExternalData_1" localSheetId="2" hidden="1">'Club Breakdown'!$A$1:$R$23</definedName>
    <definedName name="ExternalData_1" localSheetId="3" hidden="1">'NZ Grouping Breakdown'!$A$1:$Q$4</definedName>
    <definedName name="ExternalData_1" localSheetId="5" hidden="1">prior_yr_cumulative_total!$A$1:$L$2</definedName>
    <definedName name="ExternalData_1" localSheetId="1" hidden="1">'Raceday Breakdown'!$A$1:$V$117</definedName>
    <definedName name="ExternalData_2" localSheetId="4" hidden="1">'raceday_23_24'!$A$1:$AA$243</definedName>
    <definedName name="_xlnm.Print_Area" localSheetId="2">club_summary_data_22_23[#All]</definedName>
    <definedName name="_xlnm.Print_Area" localSheetId="1">raceday_22_23[[#All],[Raceday Date]:[Funding]]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" i="7" l="1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84" i="7"/>
  <c r="W85" i="7"/>
  <c r="W86" i="7"/>
  <c r="W87" i="7"/>
  <c r="W88" i="7"/>
  <c r="W89" i="7"/>
  <c r="W90" i="7"/>
  <c r="W91" i="7"/>
  <c r="W92" i="7"/>
  <c r="W93" i="7"/>
  <c r="W94" i="7"/>
  <c r="W95" i="7"/>
  <c r="W96" i="7"/>
  <c r="W97" i="7"/>
  <c r="W98" i="7"/>
  <c r="W99" i="7"/>
  <c r="W100" i="7"/>
  <c r="W101" i="7"/>
  <c r="W102" i="7"/>
  <c r="W103" i="7"/>
  <c r="W104" i="7"/>
  <c r="W105" i="7"/>
  <c r="W106" i="7"/>
  <c r="W107" i="7"/>
  <c r="W108" i="7"/>
  <c r="W109" i="7"/>
  <c r="W110" i="7"/>
  <c r="W111" i="7"/>
  <c r="W112" i="7"/>
  <c r="W113" i="7"/>
  <c r="W114" i="7"/>
  <c r="W115" i="7"/>
  <c r="W116" i="7"/>
  <c r="W117" i="7"/>
  <c r="X2" i="7"/>
  <c r="X3" i="7"/>
  <c r="X4" i="7"/>
  <c r="X5" i="7"/>
  <c r="Y5" i="7" s="1"/>
  <c r="X6" i="7"/>
  <c r="Y6" i="7" s="1"/>
  <c r="X7" i="7"/>
  <c r="Y7" i="7" s="1"/>
  <c r="X8" i="7"/>
  <c r="X9" i="7"/>
  <c r="Y9" i="7" s="1"/>
  <c r="X10" i="7"/>
  <c r="Y10" i="7" s="1"/>
  <c r="X11" i="7"/>
  <c r="Y11" i="7" s="1"/>
  <c r="X12" i="7"/>
  <c r="Y12" i="7" s="1"/>
  <c r="X13" i="7"/>
  <c r="Y13" i="7" s="1"/>
  <c r="X14" i="7"/>
  <c r="X15" i="7"/>
  <c r="Y15" i="7" s="1"/>
  <c r="X16" i="7"/>
  <c r="Y16" i="7" s="1"/>
  <c r="X17" i="7"/>
  <c r="X18" i="7"/>
  <c r="X19" i="7"/>
  <c r="Y19" i="7" s="1"/>
  <c r="X20" i="7"/>
  <c r="X21" i="7"/>
  <c r="Y21" i="7" s="1"/>
  <c r="X22" i="7"/>
  <c r="X23" i="7"/>
  <c r="Y23" i="7" s="1"/>
  <c r="X24" i="7"/>
  <c r="Y24" i="7" s="1"/>
  <c r="X25" i="7"/>
  <c r="Y25" i="7" s="1"/>
  <c r="X26" i="7"/>
  <c r="Y26" i="7" s="1"/>
  <c r="X27" i="7"/>
  <c r="Y27" i="7" s="1"/>
  <c r="X28" i="7"/>
  <c r="Y28" i="7" s="1"/>
  <c r="X29" i="7"/>
  <c r="Y29" i="7" s="1"/>
  <c r="X30" i="7"/>
  <c r="X31" i="7"/>
  <c r="Y31" i="7" s="1"/>
  <c r="X32" i="7"/>
  <c r="Y32" i="7" s="1"/>
  <c r="X33" i="7"/>
  <c r="X34" i="7"/>
  <c r="X35" i="7"/>
  <c r="X36" i="7"/>
  <c r="X37" i="7"/>
  <c r="Y37" i="7" s="1"/>
  <c r="X38" i="7"/>
  <c r="Y38" i="7" s="1"/>
  <c r="X39" i="7"/>
  <c r="Y39" i="7" s="1"/>
  <c r="X40" i="7"/>
  <c r="X41" i="7"/>
  <c r="Y41" i="7" s="1"/>
  <c r="X42" i="7"/>
  <c r="Y42" i="7" s="1"/>
  <c r="X43" i="7"/>
  <c r="Y43" i="7" s="1"/>
  <c r="X44" i="7"/>
  <c r="Y44" i="7" s="1"/>
  <c r="X45" i="7"/>
  <c r="Y45" i="7" s="1"/>
  <c r="X46" i="7"/>
  <c r="X47" i="7"/>
  <c r="Y47" i="7" s="1"/>
  <c r="X48" i="7"/>
  <c r="Y48" i="7" s="1"/>
  <c r="X49" i="7"/>
  <c r="X50" i="7"/>
  <c r="X51" i="7"/>
  <c r="X52" i="7"/>
  <c r="X53" i="7"/>
  <c r="Y53" i="7" s="1"/>
  <c r="X54" i="7"/>
  <c r="Y54" i="7" s="1"/>
  <c r="X55" i="7"/>
  <c r="X56" i="7"/>
  <c r="X57" i="7"/>
  <c r="Y57" i="7" s="1"/>
  <c r="X58" i="7"/>
  <c r="Y58" i="7" s="1"/>
  <c r="X59" i="7"/>
  <c r="Y59" i="7" s="1"/>
  <c r="X60" i="7"/>
  <c r="Y60" i="7" s="1"/>
  <c r="X61" i="7"/>
  <c r="Y61" i="7" s="1"/>
  <c r="X62" i="7"/>
  <c r="X63" i="7"/>
  <c r="Y63" i="7" s="1"/>
  <c r="X64" i="7"/>
  <c r="Y64" i="7" s="1"/>
  <c r="X65" i="7"/>
  <c r="X66" i="7"/>
  <c r="X67" i="7"/>
  <c r="X68" i="7"/>
  <c r="X69" i="7"/>
  <c r="Y69" i="7" s="1"/>
  <c r="X70" i="7"/>
  <c r="X71" i="7"/>
  <c r="Y71" i="7" s="1"/>
  <c r="X72" i="7"/>
  <c r="X73" i="7"/>
  <c r="X74" i="7"/>
  <c r="X75" i="7"/>
  <c r="Y75" i="7" s="1"/>
  <c r="X76" i="7"/>
  <c r="Y76" i="7" s="1"/>
  <c r="X77" i="7"/>
  <c r="Y77" i="7" s="1"/>
  <c r="X78" i="7"/>
  <c r="X79" i="7"/>
  <c r="Y79" i="7" s="1"/>
  <c r="X80" i="7"/>
  <c r="Y80" i="7" s="1"/>
  <c r="X81" i="7"/>
  <c r="X82" i="7"/>
  <c r="Y82" i="7" s="1"/>
  <c r="X83" i="7"/>
  <c r="X84" i="7"/>
  <c r="X85" i="7"/>
  <c r="Y85" i="7" s="1"/>
  <c r="X86" i="7"/>
  <c r="Y86" i="7" s="1"/>
  <c r="X87" i="7"/>
  <c r="Y87" i="7" s="1"/>
  <c r="X88" i="7"/>
  <c r="X89" i="7"/>
  <c r="X90" i="7"/>
  <c r="Y90" i="7" s="1"/>
  <c r="X91" i="7"/>
  <c r="Y91" i="7" s="1"/>
  <c r="X92" i="7"/>
  <c r="Y92" i="7" s="1"/>
  <c r="X93" i="7"/>
  <c r="Y93" i="7" s="1"/>
  <c r="X94" i="7"/>
  <c r="X95" i="7"/>
  <c r="X96" i="7"/>
  <c r="Y96" i="7" s="1"/>
  <c r="X97" i="7"/>
  <c r="X98" i="7"/>
  <c r="Y98" i="7" s="1"/>
  <c r="X99" i="7"/>
  <c r="X100" i="7"/>
  <c r="X101" i="7"/>
  <c r="Y101" i="7" s="1"/>
  <c r="X102" i="7"/>
  <c r="Y102" i="7" s="1"/>
  <c r="X103" i="7"/>
  <c r="Y103" i="7" s="1"/>
  <c r="X104" i="7"/>
  <c r="X105" i="7"/>
  <c r="Y105" i="7" s="1"/>
  <c r="X106" i="7"/>
  <c r="Y106" i="7" s="1"/>
  <c r="X107" i="7"/>
  <c r="Y107" i="7" s="1"/>
  <c r="X108" i="7"/>
  <c r="Y108" i="7" s="1"/>
  <c r="X109" i="7"/>
  <c r="Y109" i="7" s="1"/>
  <c r="X110" i="7"/>
  <c r="X111" i="7"/>
  <c r="Y111" i="7" s="1"/>
  <c r="X112" i="7"/>
  <c r="Y112" i="7" s="1"/>
  <c r="X113" i="7"/>
  <c r="X114" i="7"/>
  <c r="X115" i="7"/>
  <c r="Y115" i="7" s="1"/>
  <c r="X116" i="7"/>
  <c r="X117" i="7"/>
  <c r="Y117" i="7" s="1"/>
  <c r="Y2" i="7"/>
  <c r="Y3" i="7"/>
  <c r="Y4" i="7"/>
  <c r="Y8" i="7"/>
  <c r="Y14" i="7"/>
  <c r="Y17" i="7"/>
  <c r="Y18" i="7"/>
  <c r="Y20" i="7"/>
  <c r="Y22" i="7"/>
  <c r="Y30" i="7"/>
  <c r="Y33" i="7"/>
  <c r="Y34" i="7"/>
  <c r="Y35" i="7"/>
  <c r="Y36" i="7"/>
  <c r="Y40" i="7"/>
  <c r="Y46" i="7"/>
  <c r="Y49" i="7"/>
  <c r="Y50" i="7"/>
  <c r="Y51" i="7"/>
  <c r="Y52" i="7"/>
  <c r="Y55" i="7"/>
  <c r="Y56" i="7"/>
  <c r="Y62" i="7"/>
  <c r="Y65" i="7"/>
  <c r="Y66" i="7"/>
  <c r="Y67" i="7"/>
  <c r="Y68" i="7"/>
  <c r="Y70" i="7"/>
  <c r="Y72" i="7"/>
  <c r="Y73" i="7"/>
  <c r="Y74" i="7"/>
  <c r="Y78" i="7"/>
  <c r="Y81" i="7"/>
  <c r="Y83" i="7"/>
  <c r="Y84" i="7"/>
  <c r="Y88" i="7"/>
  <c r="Y89" i="7"/>
  <c r="Y94" i="7"/>
  <c r="Y95" i="7"/>
  <c r="Y97" i="7"/>
  <c r="Y99" i="7"/>
  <c r="Y100" i="7"/>
  <c r="Y104" i="7"/>
  <c r="Y110" i="7"/>
  <c r="Y113" i="7"/>
  <c r="Y114" i="7"/>
  <c r="Y116" i="7"/>
  <c r="M37" i="5" l="1"/>
  <c r="L37" i="5"/>
  <c r="K37" i="5"/>
  <c r="J37" i="5"/>
  <c r="M35" i="5"/>
  <c r="L35" i="5"/>
  <c r="K35" i="5"/>
  <c r="J35" i="5"/>
  <c r="M32" i="5"/>
  <c r="L32" i="5"/>
  <c r="K32" i="5"/>
  <c r="J32" i="5"/>
  <c r="G37" i="5"/>
  <c r="G35" i="5"/>
  <c r="G32" i="5"/>
  <c r="D37" i="5"/>
  <c r="C37" i="5"/>
  <c r="D35" i="5"/>
  <c r="C35" i="5"/>
  <c r="D32" i="5"/>
  <c r="C32" i="5"/>
  <c r="M29" i="5"/>
  <c r="L29" i="5"/>
  <c r="K29" i="5"/>
  <c r="J29" i="5"/>
  <c r="G29" i="5"/>
  <c r="D29" i="5"/>
  <c r="C29" i="5"/>
  <c r="C28" i="5" l="1"/>
  <c r="C30" i="5" s="1"/>
  <c r="J28" i="5"/>
  <c r="J30" i="5" s="1"/>
  <c r="K28" i="5"/>
  <c r="K30" i="5" s="1"/>
  <c r="M28" i="5"/>
  <c r="M30" i="5" s="1"/>
  <c r="L28" i="5"/>
  <c r="L30" i="5" s="1"/>
  <c r="D28" i="5"/>
  <c r="D30" i="5" s="1"/>
  <c r="G28" i="5"/>
  <c r="G30" i="5" s="1"/>
  <c r="E32" i="5"/>
  <c r="E35" i="5"/>
  <c r="P32" i="5"/>
  <c r="E37" i="5"/>
  <c r="P37" i="5"/>
  <c r="N37" i="5"/>
  <c r="P35" i="5"/>
  <c r="N35" i="5"/>
  <c r="N32" i="5"/>
  <c r="O37" i="5"/>
  <c r="I37" i="5"/>
  <c r="O35" i="5"/>
  <c r="I35" i="5"/>
  <c r="O32" i="5"/>
  <c r="I32" i="5"/>
  <c r="H37" i="5"/>
  <c r="H35" i="5"/>
  <c r="H32" i="5"/>
  <c r="E29" i="5"/>
  <c r="P29" i="5"/>
  <c r="N29" i="5"/>
  <c r="O29" i="5"/>
  <c r="I29" i="5"/>
  <c r="H29" i="5"/>
  <c r="S3" i="2"/>
  <c r="S2" i="2"/>
  <c r="S5" i="2"/>
  <c r="S4" i="2"/>
  <c r="H28" i="5" l="1"/>
  <c r="H30" i="5" s="1"/>
  <c r="E28" i="5"/>
  <c r="E30" i="5" s="1"/>
  <c r="P28" i="5"/>
  <c r="P30" i="5" s="1"/>
  <c r="N28" i="5"/>
  <c r="N30" i="5" s="1"/>
  <c r="I28" i="5"/>
  <c r="I30" i="5" s="1"/>
  <c r="O28" i="5"/>
  <c r="O30" i="5" s="1"/>
  <c r="O11" i="5" a="1"/>
  <c r="O11" i="5" s="1"/>
  <c r="J11" i="5" a="1"/>
  <c r="J11" i="5" s="1"/>
  <c r="P11" i="5" a="1"/>
  <c r="P11" i="5" s="1"/>
  <c r="M11" i="5" a="1"/>
  <c r="M11" i="5" s="1"/>
  <c r="K11" i="5" a="1"/>
  <c r="K11" i="5" s="1"/>
  <c r="G11" i="5" a="1"/>
  <c r="G11" i="5" s="1"/>
  <c r="F11" i="5" a="1"/>
  <c r="F11" i="5" s="1"/>
  <c r="E11" i="5" a="1"/>
  <c r="E11" i="5" s="1"/>
  <c r="D11" i="5" a="1"/>
  <c r="D11" i="5" s="1"/>
  <c r="C11" i="5" a="1"/>
  <c r="C11" i="5" s="1"/>
  <c r="A11" i="5"/>
  <c r="A10" i="5"/>
  <c r="L11" i="5" l="1"/>
  <c r="Q11" i="5"/>
  <c r="N11" i="5"/>
  <c r="H11" i="5"/>
  <c r="S11" i="5"/>
  <c r="R11" i="5"/>
  <c r="I11" i="5"/>
  <c r="C10" i="5"/>
  <c r="D10" i="5"/>
  <c r="D13" i="5" s="1"/>
  <c r="G10" i="5"/>
  <c r="G13" i="5" s="1"/>
  <c r="K10" i="5"/>
  <c r="K13" i="5" s="1"/>
  <c r="M10" i="5"/>
  <c r="O10" i="5"/>
  <c r="O13" i="5" s="1"/>
  <c r="P10" i="5"/>
  <c r="P13" i="5" s="1"/>
  <c r="F10" i="5" l="1"/>
  <c r="F13" i="5" s="1"/>
  <c r="J10" i="5"/>
  <c r="J13" i="5" s="1"/>
  <c r="M13" i="5"/>
  <c r="R10" i="5"/>
  <c r="R13" i="5" s="1"/>
  <c r="C13" i="5"/>
  <c r="N10" i="5"/>
  <c r="N13" i="5" s="1"/>
  <c r="L10" i="5"/>
  <c r="L13" i="5" s="1"/>
  <c r="S10" i="5"/>
  <c r="S13" i="5" s="1"/>
  <c r="H10" i="5"/>
  <c r="H13" i="5" s="1"/>
  <c r="Q10" i="5"/>
  <c r="Q13" i="5" s="1"/>
  <c r="E10" i="5"/>
  <c r="E13" i="5" s="1"/>
  <c r="I10" i="5"/>
  <c r="I13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A6452C-26AB-4DBE-A0E6-43C43766641E}" keepAlive="1" name="Query - club_summary_data_22_23" description="Connection to the 'club_summary_data_22_23' query in the workbook." type="5" refreshedVersion="8" background="1" saveData="1">
    <dbPr connection="Provider=Microsoft.Mashup.OleDb.1;Data Source=$Workbook$;Location=club_summary_data_22_23;Extended Properties=&quot;&quot;" command="SELECT * FROM [club_summary_data_22_23]"/>
  </connection>
  <connection id="2" xr16:uid="{9F8FB5CE-67C8-4921-A5AA-702038BA480F}" keepAlive="1" name="Query - nz_grouping_summary_data_22_23" description="Connection to the 'nz_grouping_summary_data_22_23' query in the workbook." type="5" refreshedVersion="8" background="1" saveData="1">
    <dbPr connection="Provider=Microsoft.Mashup.OleDb.1;Data Source=$Workbook$;Location=nz_grouping_summary_data_22_23;Extended Properties=&quot;&quot;" command="SELECT * FROM [nz_grouping_summary_data_22_23]"/>
  </connection>
  <connection id="3" xr16:uid="{85BCE9A2-1188-4E19-B838-5BB477E7189C}" keepAlive="1" name="Query - prior_yr_cumulative_total" description="Connection to the 'prior_yr_cumulative_total' query in the workbook." type="5" refreshedVersion="8" background="1" saveData="1">
    <dbPr connection="Provider=Microsoft.Mashup.OleDb.1;Data Source=$Workbook$;Location=prior_yr_cumulative_total;Extended Properties=&quot;&quot;" command="SELECT * FROM [prior_yr_cumulative_total]"/>
  </connection>
  <connection id="4" xr16:uid="{B8D9C77A-49AF-4AB3-881A-9764D8355079}" keepAlive="1" name="Query - raceday_22_23" description="Connection to the 'raceday_22_23' query in the workbook." type="5" refreshedVersion="8" background="1" saveData="1">
    <dbPr connection="Provider=Microsoft.Mashup.OleDb.1;Data Source=$Workbook$;Location=raceday_22_23;Extended Properties=&quot;&quot;" command="SELECT * FROM [raceday_22_23]"/>
  </connection>
  <connection id="5" xr16:uid="{F68E099B-F026-402F-A22B-AA9F415928E8}" keepAlive="1" name="Query - raceday_23_24" description="Connection to the 'raceday_23_24' query in the workbook." type="5" refreshedVersion="8" background="1" saveData="1">
    <dbPr connection="Provider=Microsoft.Mashup.OleDb.1;Data Source=$Workbook$;Location=raceday_23_24;Extended Properties=&quot;&quot;" command="SELECT * FROM [raceday_23_24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<sst xmlns="http://schemas.openxmlformats.org/spreadsheetml/2006/main" count="1825" uniqueCount="169">
  <si>
    <t>Auckland Trotting Club Inc</t>
  </si>
  <si>
    <t>NZ Metropolitan Trotting Club Inc</t>
  </si>
  <si>
    <t>Racing Season</t>
  </si>
  <si>
    <t>Club Name</t>
  </si>
  <si>
    <t>Races</t>
  </si>
  <si>
    <t>Starters</t>
  </si>
  <si>
    <t>Ave. FS</t>
  </si>
  <si>
    <t>Fav. Win %</t>
  </si>
  <si>
    <t>HRNZ Funded Stakes</t>
  </si>
  <si>
    <t>Ave. Race Stake</t>
  </si>
  <si>
    <t>GBR/Stake%</t>
  </si>
  <si>
    <t>Late Start %</t>
  </si>
  <si>
    <t>Turnover</t>
  </si>
  <si>
    <t>GBR</t>
  </si>
  <si>
    <t>Funding</t>
  </si>
  <si>
    <t>Export TO (AUD)</t>
  </si>
  <si>
    <t>GBR/TO%</t>
  </si>
  <si>
    <t>GBR/Funding%</t>
  </si>
  <si>
    <t>NOTES</t>
  </si>
  <si>
    <t>Wagering data is sourced from the TAB</t>
  </si>
  <si>
    <t>Columns:</t>
  </si>
  <si>
    <t>HRNZ Funded Stakes:</t>
  </si>
  <si>
    <t>HRNZ's contribution to the stakes only (excludes any non-HRNZ funding)</t>
  </si>
  <si>
    <t>A race is considered a 'late start' where it has started more than 60 seconds after the scheduled start time</t>
  </si>
  <si>
    <t>General:</t>
  </si>
  <si>
    <t>NZ Grouping</t>
  </si>
  <si>
    <t>A North</t>
  </si>
  <si>
    <t>B Central</t>
  </si>
  <si>
    <t>Raceday Date</t>
  </si>
  <si>
    <t>Day</t>
  </si>
  <si>
    <t>Club</t>
  </si>
  <si>
    <t>Thursday</t>
  </si>
  <si>
    <t>Friday</t>
  </si>
  <si>
    <t>Sunday</t>
  </si>
  <si>
    <t>This is usually available within 1-2 weeks of any raceday being completed</t>
  </si>
  <si>
    <t xml:space="preserve">Where Funding is $0, this is because the latest funding has not been entered into the database (this will cause the GBR/Funding% to be 0% too) </t>
  </si>
  <si>
    <t>Funding:</t>
  </si>
  <si>
    <t>Late Start %:</t>
  </si>
  <si>
    <t>Last Year Turnover</t>
  </si>
  <si>
    <t>Last Year GBR</t>
  </si>
  <si>
    <t>Last Year GBR/TO%</t>
  </si>
  <si>
    <t>Last Year Info:</t>
  </si>
  <si>
    <t>GBR/TO% Diff to Last Year</t>
  </si>
  <si>
    <t>Export Turnover (AUD):</t>
  </si>
  <si>
    <r>
      <t xml:space="preserve">In the 'Raceday Breakdown' tab, if </t>
    </r>
    <r>
      <rPr>
        <b/>
        <sz val="11"/>
        <color theme="1"/>
        <rFont val="Calibri"/>
        <family val="2"/>
        <scheme val="minor"/>
      </rPr>
      <t>'Last Year Turnover'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 xml:space="preserve">'Last Year GBR' </t>
    </r>
    <r>
      <rPr>
        <sz val="11"/>
        <color theme="1"/>
        <rFont val="Calibri"/>
        <family val="2"/>
        <scheme val="minor"/>
      </rPr>
      <t xml:space="preserve">are equal to </t>
    </r>
    <r>
      <rPr>
        <b/>
        <sz val="11"/>
        <color theme="1"/>
        <rFont val="Calibri"/>
        <family val="2"/>
        <scheme val="minor"/>
      </rPr>
      <t>$0</t>
    </r>
    <r>
      <rPr>
        <sz val="11"/>
        <color theme="1"/>
        <rFont val="Calibri"/>
        <family val="2"/>
        <scheme val="minor"/>
      </rPr>
      <t>, this is because there is no associated last year raceday ID to match the current year's raceday to</t>
    </r>
  </si>
  <si>
    <t>Last Updated:</t>
  </si>
  <si>
    <t>(generally updated every Tuesday)</t>
  </si>
  <si>
    <t>Turnover/Funding%</t>
  </si>
  <si>
    <t>This column was added 23/2/2023 so that HRNZ can track Turnover as a percentage of Funding moving forward</t>
  </si>
  <si>
    <t>racing_season</t>
  </si>
  <si>
    <t>AFS</t>
  </si>
  <si>
    <t>num_fav_winners</t>
  </si>
  <si>
    <t>hrnz_funded_stakes</t>
  </si>
  <si>
    <t>total_stakes</t>
  </si>
  <si>
    <t>turnover</t>
  </si>
  <si>
    <t>export_TO</t>
  </si>
  <si>
    <t>num_late_starts</t>
  </si>
  <si>
    <t>Nationwide Cumulative Totals:</t>
  </si>
  <si>
    <t>Cumulative Totals (to date):</t>
  </si>
  <si>
    <t>These can be found on the 'NZ Grouping Breakdown' tab. This will be as at the date given in cell F1 on this tab (NOTES tab)</t>
  </si>
  <si>
    <t>total_funding</t>
  </si>
  <si>
    <t>TO per Race</t>
  </si>
  <si>
    <t>GBR per Race</t>
  </si>
  <si>
    <t>Note:</t>
  </si>
  <si>
    <t>For example, Funding data and Export Turnover generally aren't available until a couple of weeks after a raceday has been completed</t>
  </si>
  <si>
    <t>Cumulative totals are up to the same date for each respective season, however latest data for current season may not be available at the time of update</t>
  </si>
  <si>
    <t>Any point-in-time comparisons should be analysed with care</t>
  </si>
  <si>
    <t>% Change To Prior Year:</t>
  </si>
  <si>
    <t>Turnover/Funding %:</t>
  </si>
  <si>
    <t>Turnover Per Race</t>
  </si>
  <si>
    <t>All data is coming directly from the HRNZ Database</t>
  </si>
  <si>
    <t>2023/2024</t>
  </si>
  <si>
    <t>Winton Harness Racing Club Inc</t>
  </si>
  <si>
    <t>C South</t>
  </si>
  <si>
    <t>Waikato Bay of Plenty Harness Inc</t>
  </si>
  <si>
    <t>Racedays</t>
  </si>
  <si>
    <t>1</t>
  </si>
  <si>
    <t>Tuesday</t>
  </si>
  <si>
    <t>This has been built in at a Raceday level and is comprised of: total_race_funding, venue_funding, and other_funding (group race funding is included in the total_race_funding)</t>
  </si>
  <si>
    <t>Note: as of 25/1/2024, Raceday Funding (column O)now includes all 'allowances' too - the way funding was dealt with in the database has changed since this spreadsheet was first built, so that change has now been reflected in the code!</t>
  </si>
  <si>
    <t xml:space="preserve">In the '% Change to Prior Year' row, figures that are comparing PERCENTAGES year-on-year are not actually 'percentage changes' but the 'percentage point change', ie just the difference in absolute percentage </t>
  </si>
  <si>
    <t>2024/2025</t>
  </si>
  <si>
    <t xml:space="preserve">Data is for the current 2024/25 Racing Season </t>
  </si>
  <si>
    <t>This season will have more racedays then the previous couple seasons with all Entain's changes</t>
  </si>
  <si>
    <t>Ashburton Trotting Club Inc</t>
  </si>
  <si>
    <t>Invercargill Harness Racing Club Inc</t>
  </si>
  <si>
    <t>Kurow Harness Racing Club Inc</t>
  </si>
  <si>
    <t>2</t>
  </si>
  <si>
    <t>Gore Harness Racing Club Inc</t>
  </si>
  <si>
    <t>Rangiora Harness Racing Club Inc</t>
  </si>
  <si>
    <t>Wyndham Harness Racing Club Inc</t>
  </si>
  <si>
    <t>Methven Trotting Club Inc</t>
  </si>
  <si>
    <t>Oamaru Harness Racing Club Inc</t>
  </si>
  <si>
    <t>Banks Peninsula Trotting Club Inc</t>
  </si>
  <si>
    <t>3</t>
  </si>
  <si>
    <t>Saturday</t>
  </si>
  <si>
    <t>Timaru Harness Racing Club Inc</t>
  </si>
  <si>
    <t>Wednesday</t>
  </si>
  <si>
    <t>Northern Southland Trotting Club Inc</t>
  </si>
  <si>
    <t>Tuapeka Harness Racing Club Inc</t>
  </si>
  <si>
    <t>Monday</t>
  </si>
  <si>
    <t>Kaikoura Trotting Club Inc</t>
  </si>
  <si>
    <t>Manawatu Harness Racing Club Inc</t>
  </si>
  <si>
    <t>4</t>
  </si>
  <si>
    <t>Quarterly Breakdown:</t>
  </si>
  <si>
    <t>Q1</t>
  </si>
  <si>
    <t>Q2</t>
  </si>
  <si>
    <t>Q3</t>
  </si>
  <si>
    <t>Q4</t>
  </si>
  <si>
    <t>Quarter</t>
  </si>
  <si>
    <t>Notes</t>
  </si>
  <si>
    <t>Column1</t>
  </si>
  <si>
    <t>mt_meeting_id</t>
  </si>
  <si>
    <t>rd_date</t>
  </si>
  <si>
    <t>day_of_the_week</t>
  </si>
  <si>
    <t>club_name</t>
  </si>
  <si>
    <t>grp_name</t>
  </si>
  <si>
    <t>num_races</t>
  </si>
  <si>
    <t>num_starters</t>
  </si>
  <si>
    <t>ave_field_size</t>
  </si>
  <si>
    <t>fav_win</t>
  </si>
  <si>
    <t>ave_hrnz_stakes_per_race</t>
  </si>
  <si>
    <t>GBR_stake_perc</t>
  </si>
  <si>
    <t>late_starts</t>
  </si>
  <si>
    <t>raceday_funding</t>
  </si>
  <si>
    <t>GBR_TO_perc</t>
  </si>
  <si>
    <t>GBR_percent_funding</t>
  </si>
  <si>
    <t>Turnover_percent_funding</t>
  </si>
  <si>
    <t>lastyr_TO</t>
  </si>
  <si>
    <t>lastyr_GBR</t>
  </si>
  <si>
    <t>lastyr_GBR_TO_perc</t>
  </si>
  <si>
    <t>Akaroa Trotting Club Inc</t>
  </si>
  <si>
    <t>Forbury Park Trotting Club Inc</t>
  </si>
  <si>
    <t>Geraldine Trotting Club Inc</t>
  </si>
  <si>
    <t>Westport Trotting Club Inc</t>
  </si>
  <si>
    <t>Reefton Trotting Club Inc</t>
  </si>
  <si>
    <t>Central Otago Trotting Club Inc</t>
  </si>
  <si>
    <t>Wairarapa Harness Racing Club Inc</t>
  </si>
  <si>
    <t>Roxburgh Trotting Club Inc</t>
  </si>
  <si>
    <t>Kapiti Coast Harness Racing Club Inc</t>
  </si>
  <si>
    <t>Nelson Harness Racing Club Inc</t>
  </si>
  <si>
    <t>Marlborough Harness Racing Club Inc</t>
  </si>
  <si>
    <t>Riverton Trotting Club Inc</t>
  </si>
  <si>
    <t>Hawera Harness Racing Club Inc</t>
  </si>
  <si>
    <t>Waikouaiti Trotting Club Inc</t>
  </si>
  <si>
    <t>Amberley Trotting Club Inc</t>
  </si>
  <si>
    <t>Wairio Trotting Club Inc</t>
  </si>
  <si>
    <t>Hororata Trotting Club Inc</t>
  </si>
  <si>
    <t>Waimate Trotting Club Inc</t>
  </si>
  <si>
    <t>Cheviot Harness Racing Club Inc</t>
  </si>
  <si>
    <t>Season</t>
  </si>
  <si>
    <t>Current</t>
  </si>
  <si>
    <t>Prior</t>
  </si>
  <si>
    <t>Month</t>
  </si>
  <si>
    <t>Q1 is August - October</t>
  </si>
  <si>
    <t>Q2 is November - January</t>
  </si>
  <si>
    <t>Q3 is February - April</t>
  </si>
  <si>
    <t>Q4 is May - July</t>
  </si>
  <si>
    <t>5</t>
  </si>
  <si>
    <t>Quarterly Comparisons:</t>
  </si>
  <si>
    <t>Qaurterly comparisons between current &amp; prior season can be found at the base of the NZ Grouping tab</t>
  </si>
  <si>
    <t>GBR / Funding %</t>
  </si>
  <si>
    <t>Turnover / Funding %</t>
  </si>
  <si>
    <t>% Change</t>
  </si>
  <si>
    <t>Nots:</t>
  </si>
  <si>
    <t>6</t>
  </si>
  <si>
    <t>20</t>
  </si>
  <si>
    <t>24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</si>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</sst>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4" fontId="0" fillId="0" borderId="0" xfId="1" applyNumberFormat="1" applyFont="1"/>
    <xf numFmtId="164" fontId="0" fillId="0" borderId="0" xfId="0" applyNumberFormat="1" applyAlignment="1">
      <alignment horizontal="left"/>
    </xf>
    <xf numFmtId="14" fontId="2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165" fontId="0" fillId="0" borderId="0" xfId="0" applyNumberFormat="1" applyAlignment="1">
      <alignment horizontal="left" wrapText="1"/>
    </xf>
    <xf numFmtId="9" fontId="0" fillId="0" borderId="0" xfId="1" applyFont="1" applyAlignment="1">
      <alignment horizontal="left" wrapText="1"/>
    </xf>
    <xf numFmtId="9" fontId="0" fillId="0" borderId="0" xfId="1" applyFont="1"/>
    <xf numFmtId="10" fontId="0" fillId="0" borderId="0" xfId="1" applyNumberFormat="1" applyFont="1" applyAlignment="1">
      <alignment horizontal="left"/>
    </xf>
    <xf numFmtId="165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1" applyNumberFormat="1" applyFont="1"/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0" xfId="0" applyNumberFormat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0" fillId="3" borderId="0" xfId="1" applyNumberFormat="1" applyFont="1" applyFill="1" applyBorder="1" applyAlignment="1">
      <alignment horizontal="center"/>
    </xf>
    <xf numFmtId="164" fontId="0" fillId="3" borderId="7" xfId="1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0" fillId="3" borderId="9" xfId="1" applyNumberFormat="1" applyFon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4" borderId="7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4" fontId="0" fillId="4" borderId="0" xfId="1" applyNumberFormat="1" applyFont="1" applyFill="1" applyBorder="1" applyAlignment="1">
      <alignment horizontal="center"/>
    </xf>
    <xf numFmtId="164" fontId="0" fillId="4" borderId="7" xfId="1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4" fontId="0" fillId="4" borderId="1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NumberFormat="1" applyAlignment="1">
      <alignment horizontal="left"/>
    </xf>
  </cellXfs>
  <cellStyles count="2">
    <cellStyle name="Normal" xfId="0" builtinId="0"/>
    <cellStyle name="Percent" xfId="1" builtinId="5"/>
  </cellStyles>
  <dxfs count="101">
    <dxf>
      <numFmt numFmtId="19" formatCode="d/mm/yyyy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5" formatCode="&quot;$&quot;#,##0"/>
      <alignment horizontal="right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numFmt numFmtId="165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8E3A9FDF-D3CD-4EFB-8708-651D1B20DB09}" autoFormatId="16" applyNumberFormats="0" applyBorderFormats="0" applyFontFormats="0" applyPatternFormats="0" applyAlignmentFormats="0" applyWidthHeightFormats="0">
  <queryTableRefresh nextId="28" unboundColumnsRight="3">
    <queryTableFields count="25">
      <queryTableField id="1" name="Raceday Date" tableColumnId="1"/>
      <queryTableField id="3" name="Day" tableColumnId="3"/>
      <queryTableField id="4" name="Club" tableColumnId="4"/>
      <queryTableField id="5" name="NZ Grouping" tableColumnId="5"/>
      <queryTableField id="6" name="Races" tableColumnId="6"/>
      <queryTableField id="7" name="Starters" tableColumnId="7"/>
      <queryTableField id="8" name="Ave. FS" tableColumnId="8"/>
      <queryTableField id="9" name="Fav. Win %" tableColumnId="9"/>
      <queryTableField id="10" name="HRNZ Funded Stakes" tableColumnId="10"/>
      <queryTableField id="11" name="Ave. Race Stake" tableColumnId="11"/>
      <queryTableField id="12" name="GBR/Stake%" tableColumnId="12"/>
      <queryTableField id="13" name="Late Start %" tableColumnId="13"/>
      <queryTableField id="14" name="Turnover" tableColumnId="14"/>
      <queryTableField id="15" name="GBR" tableColumnId="15"/>
      <queryTableField id="16" name="Funding" tableColumnId="16"/>
      <queryTableField id="17" name="Export TO (AUD)" tableColumnId="17"/>
      <queryTableField id="18" name="GBR/TO%" tableColumnId="18"/>
      <queryTableField id="19" name="GBR/Funding%" tableColumnId="19"/>
      <queryTableField id="24" name="Turnover/Funding%" tableColumnId="23"/>
      <queryTableField id="20" name="Last Year Turnover" tableColumnId="2"/>
      <queryTableField id="21" name="Last Year GBR" tableColumnId="20"/>
      <queryTableField id="22" name="Last Year GBR/TO%" tableColumnId="21"/>
      <queryTableField id="23" dataBound="0" tableColumnId="22"/>
      <queryTableField id="26" dataBound="0" tableColumnId="24"/>
      <queryTableField id="27" dataBound="0" tableColumnId="2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6B265BF-1E52-4250-925B-4EF957FEFBAB}" autoFormatId="16" applyNumberFormats="0" applyBorderFormats="0" applyFontFormats="0" applyPatternFormats="0" applyAlignmentFormats="0" applyWidthHeightFormats="0">
  <queryTableRefresh nextId="39" unboundColumnsRight="1">
    <queryTableFields count="19">
      <queryTableField id="16" name="Racing Season" tableColumnId="16"/>
      <queryTableField id="17" name="Club Name" tableColumnId="17"/>
      <queryTableField id="37" name="Racedays" tableColumnId="3"/>
      <queryTableField id="18" name="Races" tableColumnId="18"/>
      <queryTableField id="19" name="Starters" tableColumnId="19"/>
      <queryTableField id="20" name="Ave. FS" tableColumnId="20"/>
      <queryTableField id="21" name="Fav. Win %" tableColumnId="21"/>
      <queryTableField id="22" name="HRNZ Funded Stakes" tableColumnId="22"/>
      <queryTableField id="23" name="Ave. Race Stake" tableColumnId="23"/>
      <queryTableField id="24" name="GBR/Stake%" tableColumnId="24"/>
      <queryTableField id="25" name="Late Start %" tableColumnId="25"/>
      <queryTableField id="26" name="Turnover" tableColumnId="26"/>
      <queryTableField id="27" name="GBR" tableColumnId="27"/>
      <queryTableField id="28" name="Funding" tableColumnId="28"/>
      <queryTableField id="29" name="Export TO (AUD)" tableColumnId="29"/>
      <queryTableField id="30" name="GBR/TO%" tableColumnId="30"/>
      <queryTableField id="34" name="GBR/Funding%" tableColumnId="34"/>
      <queryTableField id="35" name="Turnover/Funding%" tableColumnId="1"/>
      <queryTableField id="36" dataBound="0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18B2416-B3B6-46AF-B43F-FAE22FD9C9DE}" autoFormatId="16" applyNumberFormats="0" applyBorderFormats="0" applyFontFormats="0" applyPatternFormats="0" applyAlignmentFormats="0" applyWidthHeightFormats="0">
  <queryTableRefresh nextId="18">
    <queryTableFields count="17">
      <queryTableField id="1" name="Racing Season" tableColumnId="1"/>
      <queryTableField id="2" name="NZ Grouping" tableColumnId="2"/>
      <queryTableField id="3" name="Races" tableColumnId="3"/>
      <queryTableField id="4" name="Starters" tableColumnId="4"/>
      <queryTableField id="5" name="Ave. FS" tableColumnId="5"/>
      <queryTableField id="6" name="Fav. Win %" tableColumnId="6"/>
      <queryTableField id="7" name="HRNZ Funded Stakes" tableColumnId="7"/>
      <queryTableField id="8" name="Ave. Race Stake" tableColumnId="8"/>
      <queryTableField id="9" name="GBR/Stake%" tableColumnId="9"/>
      <queryTableField id="10" name="Late Start %" tableColumnId="10"/>
      <queryTableField id="11" name="Turnover" tableColumnId="11"/>
      <queryTableField id="12" name="GBR" tableColumnId="12"/>
      <queryTableField id="13" name="Funding" tableColumnId="13"/>
      <queryTableField id="14" name="Export TO (AUD)" tableColumnId="14"/>
      <queryTableField id="15" name="GBR/TO%" tableColumnId="15"/>
      <queryTableField id="16" name="GBR/Funding%" tableColumnId="16"/>
      <queryTableField id="17" name="Turnover/Funding%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BFB82482-16B9-4898-BD49-CF271DD6EB59}" autoFormatId="16" applyNumberFormats="0" applyBorderFormats="0" applyFontFormats="0" applyPatternFormats="0" applyAlignmentFormats="0" applyWidthHeightFormats="0">
  <queryTableRefresh nextId="28">
    <queryTableFields count="27">
      <queryTableField id="1" name="Column1" tableColumnId="1"/>
      <queryTableField id="2" name="mt_meeting_id" tableColumnId="2"/>
      <queryTableField id="3" name="rd_date" tableColumnId="3"/>
      <queryTableField id="4" name="racing_season" tableColumnId="4"/>
      <queryTableField id="5" name="day_of_the_week" tableColumnId="5"/>
      <queryTableField id="6" name="club_name" tableColumnId="6"/>
      <queryTableField id="7" name="grp_name" tableColumnId="7"/>
      <queryTableField id="8" name="num_races" tableColumnId="8"/>
      <queryTableField id="9" name="num_starters" tableColumnId="9"/>
      <queryTableField id="10" name="ave_field_size" tableColumnId="10"/>
      <queryTableField id="11" name="fav_win" tableColumnId="11"/>
      <queryTableField id="12" name="total_stakes" tableColumnId="12"/>
      <queryTableField id="13" name="ave_hrnz_stakes_per_race" tableColumnId="13"/>
      <queryTableField id="14" name="GBR_stake_perc" tableColumnId="14"/>
      <queryTableField id="15" name="late_starts" tableColumnId="15"/>
      <queryTableField id="16" name="turnover" tableColumnId="16"/>
      <queryTableField id="17" name="GBR" tableColumnId="17"/>
      <queryTableField id="18" name="raceday_funding" tableColumnId="18"/>
      <queryTableField id="19" name="export_TO" tableColumnId="19"/>
      <queryTableField id="20" name="GBR_TO_perc" tableColumnId="20"/>
      <queryTableField id="21" name="GBR_percent_funding" tableColumnId="21"/>
      <queryTableField id="22" name="Turnover_percent_funding" tableColumnId="22"/>
      <queryTableField id="23" name="lastyr_TO" tableColumnId="23"/>
      <queryTableField id="24" name="lastyr_GBR" tableColumnId="24"/>
      <queryTableField id="25" name="lastyr_GBR_TO_perc" tableColumnId="25"/>
      <queryTableField id="26" name="Month" tableColumnId="26"/>
      <queryTableField id="27" name="Quarter" tableColumnId="2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794299C-9762-456F-A7CA-3D0EBBF51B70}" autoFormatId="16" applyNumberFormats="0" applyBorderFormats="0" applyFontFormats="0" applyPatternFormats="0" applyAlignmentFormats="0" applyWidthHeightFormats="0">
  <queryTableRefresh nextId="15">
    <queryTableFields count="12">
      <queryTableField id="2" name="racing_season" tableColumnId="2"/>
      <queryTableField id="3" name="Races" tableColumnId="3"/>
      <queryTableField id="4" name="Starters" tableColumnId="4"/>
      <queryTableField id="5" name="AFS" tableColumnId="5"/>
      <queryTableField id="6" name="num_fav_winners" tableColumnId="6"/>
      <queryTableField id="7" name="hrnz_funded_stakes" tableColumnId="7"/>
      <queryTableField id="8" name="total_stakes" tableColumnId="8"/>
      <queryTableField id="13" name="total_funding" tableColumnId="13"/>
      <queryTableField id="9" name="turnover" tableColumnId="9"/>
      <queryTableField id="10" name="GBR" tableColumnId="10"/>
      <queryTableField id="11" name="export_TO" tableColumnId="11"/>
      <queryTableField id="12" name="num_late_starts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CB3143-AA95-4BFF-A156-EF7EBE26DCDE}" name="raceday_22_23" displayName="raceday_22_23" ref="A1:Y117" tableType="queryTable" totalsRowShown="0" headerRowDxfId="100" dataDxfId="99">
  <autoFilter ref="A1:Y117" xr:uid="{8ECB3143-AA95-4BFF-A156-EF7EBE26DCDE}"/>
  <sortState xmlns:xlrd2="http://schemas.microsoft.com/office/spreadsheetml/2017/richdata2" ref="A2:Y117">
    <sortCondition ref="A1:A117"/>
  </sortState>
  <tableColumns count="25">
    <tableColumn id="1" xr3:uid="{5F1515AB-D4C6-450E-90C6-8D42083D358F}" uniqueName="1" name="Raceday Date" queryTableFieldId="1" dataDxfId="60" totalsRowDxfId="98"/>
    <tableColumn id="3" xr3:uid="{4D22E4DB-A2CB-484E-98AB-D3196AA8DCBA}" uniqueName="3" name="Day" queryTableFieldId="3" dataDxfId="59" totalsRowDxfId="97"/>
    <tableColumn id="4" xr3:uid="{079CAB0E-B157-4580-890F-A2E8A321D4DA}" uniqueName="4" name="Club" queryTableFieldId="4" dataDxfId="58" totalsRowDxfId="96"/>
    <tableColumn id="5" xr3:uid="{B6974082-46C7-4DB4-9C07-8ACA1D9582CC}" uniqueName="5" name="NZ Grouping" queryTableFieldId="5" dataDxfId="57" totalsRowDxfId="95"/>
    <tableColumn id="6" xr3:uid="{F501D4AB-49F6-42D0-A6C3-C366D3CD9C9F}" uniqueName="6" name="Races" queryTableFieldId="6" dataDxfId="56" totalsRowDxfId="94"/>
    <tableColumn id="7" xr3:uid="{6472B750-CAFA-4659-954E-0D7CDFEDAF8D}" uniqueName="7" name="Starters" queryTableFieldId="7" dataDxfId="55" totalsRowDxfId="93"/>
    <tableColumn id="8" xr3:uid="{A6F068C6-B31A-48FB-9A7F-3EBC74560F00}" uniqueName="8" name="Ave. FS" queryTableFieldId="8" dataDxfId="54" totalsRowDxfId="92"/>
    <tableColumn id="9" xr3:uid="{735FC37F-C20A-4FF8-9D0B-6409E6E960D6}" uniqueName="9" name="Fav. Win %" queryTableFieldId="9" dataDxfId="53" totalsRowDxfId="91" dataCellStyle="Percent" totalsRowCellStyle="Percent"/>
    <tableColumn id="10" xr3:uid="{BE932EB9-8F1A-4DC5-89BC-A34CE04F0B45}" uniqueName="10" name="HRNZ Funded Stakes" queryTableFieldId="10" dataDxfId="52" totalsRowDxfId="90"/>
    <tableColumn id="11" xr3:uid="{24F34BAF-F3E6-4280-9E85-DA9003991599}" uniqueName="11" name="Ave. Race Stake" queryTableFieldId="11" dataDxfId="51" totalsRowDxfId="89"/>
    <tableColumn id="12" xr3:uid="{4FF8BBC7-2C19-495B-93D5-55EF6A3CB032}" uniqueName="12" name="GBR/Stake%" queryTableFieldId="12" dataDxfId="50" totalsRowDxfId="88" dataCellStyle="Percent" totalsRowCellStyle="Percent"/>
    <tableColumn id="13" xr3:uid="{87F3198B-2F6F-4F7D-9D8E-31A1C217F570}" uniqueName="13" name="Late Start %" queryTableFieldId="13" dataDxfId="49" totalsRowDxfId="87" dataCellStyle="Percent" totalsRowCellStyle="Percent"/>
    <tableColumn id="14" xr3:uid="{C0E71842-6635-4508-9F04-54B6F1B1D614}" uniqueName="14" name="Turnover" queryTableFieldId="14" dataDxfId="48" totalsRowDxfId="86"/>
    <tableColumn id="15" xr3:uid="{67CBE4C1-72CF-4D04-AA51-749ABCF6DBBB}" uniqueName="15" name="GBR" queryTableFieldId="15" dataDxfId="47" totalsRowDxfId="85"/>
    <tableColumn id="16" xr3:uid="{C0F3665E-80A4-4CD0-AD3C-68AFEF1C07C8}" uniqueName="16" name="Funding" queryTableFieldId="16" dataDxfId="46" totalsRowDxfId="84"/>
    <tableColumn id="17" xr3:uid="{7E12EA9A-8485-4A14-AC19-9DDB6A1FC20D}" uniqueName="17" name="Export TO (AUD)" queryTableFieldId="17" dataDxfId="45" totalsRowDxfId="83"/>
    <tableColumn id="18" xr3:uid="{2BDB94B1-5401-4216-9472-367432BC6611}" uniqueName="18" name="GBR/TO%" queryTableFieldId="18" dataDxfId="44" totalsRowDxfId="82" dataCellStyle="Percent" totalsRowCellStyle="Percent"/>
    <tableColumn id="19" xr3:uid="{5BEEB3EB-B922-4CCA-BD52-0736011E32F3}" uniqueName="19" name="GBR/Funding%" queryTableFieldId="19" dataDxfId="43" totalsRowDxfId="81" dataCellStyle="Percent" totalsRowCellStyle="Percent"/>
    <tableColumn id="23" xr3:uid="{0E33540D-E2E1-47EA-AAA0-BA460E179A4C}" uniqueName="23" name="Turnover/Funding%" queryTableFieldId="24" dataDxfId="42" totalsRowDxfId="80" dataCellStyle="Percent" totalsRowCellStyle="Percent"/>
    <tableColumn id="2" xr3:uid="{26910BD9-293C-4827-8EB5-00479587934B}" uniqueName="2" name="Last Year Turnover" queryTableFieldId="20" dataDxfId="41" totalsRowDxfId="79" dataCellStyle="Percent" totalsRowCellStyle="Percent"/>
    <tableColumn id="20" xr3:uid="{29C94857-9797-44C0-9D19-5F8B497852F4}" uniqueName="20" name="Last Year GBR" queryTableFieldId="21" dataDxfId="40" totalsRowDxfId="78" dataCellStyle="Percent" totalsRowCellStyle="Percent"/>
    <tableColumn id="21" xr3:uid="{5DED8152-DE09-400A-827D-564EF2FCBA86}" uniqueName="21" name="Last Year GBR/TO%" queryTableFieldId="22" dataDxfId="39" totalsRowDxfId="77" dataCellStyle="Percent" totalsRowCellStyle="Percent"/>
    <tableColumn id="22" xr3:uid="{DEB2B479-B38A-4793-9AAC-A801C48A3C62}" uniqueName="22" name="GBR/TO% Diff to Last Year" queryTableFieldId="23" dataDxfId="38" totalsRowDxfId="76">
      <calculatedColumnFormula>IF(raceday_22_23[[#This Row],[Last Year Turnover]]&lt;&gt;0, raceday_22_23[[#This Row],[GBR/TO%]]-raceday_22_23[[#This Row],[Last Year GBR/TO%]], 0)</calculatedColumnFormula>
    </tableColumn>
    <tableColumn id="24" xr3:uid="{543D8F13-55CA-4ED3-9D41-9B6495857368}" uniqueName="24" name="Month" queryTableFieldId="26" dataDxfId="37">
      <calculatedColumnFormula>MONTH(raceday_22_23[[#This Row],[Raceday Date]])</calculatedColumnFormula>
    </tableColumn>
    <tableColumn id="25" xr3:uid="{3B739A5F-2720-4ABF-986A-06487C1C6EB2}" uniqueName="25" name="Quarter" queryTableFieldId="27" dataDxfId="36">
      <calculatedColumnFormula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A43247-39D7-4B2A-AFC9-F68C37923AD2}" name="club_summary_data_22_23" displayName="club_summary_data_22_23" ref="A1:S23" tableType="queryTable" totalsRowShown="0" headerRowDxfId="75" dataDxfId="74">
  <autoFilter ref="A1:S23" xr:uid="{5FA43247-39D7-4B2A-AFC9-F68C37923AD2}"/>
  <sortState xmlns:xlrd2="http://schemas.microsoft.com/office/spreadsheetml/2017/richdata2" ref="A2:S23">
    <sortCondition descending="1" ref="S1:S23"/>
  </sortState>
  <tableColumns count="19">
    <tableColumn id="16" xr3:uid="{84FA02A7-59C6-4C88-B547-678AE6036BBE}" uniqueName="16" name="Racing Season" queryTableFieldId="16" dataDxfId="35"/>
    <tableColumn id="17" xr3:uid="{14D4F993-D007-4167-9D93-6CCCD6C99B67}" uniqueName="17" name="Club Name" queryTableFieldId="17" dataDxfId="34"/>
    <tableColumn id="3" xr3:uid="{3E0B6DA2-1AE5-4FD4-925B-60B331F2F8EA}" uniqueName="3" name="Racedays" queryTableFieldId="37" dataDxfId="33" dataCellStyle="Percent"/>
    <tableColumn id="18" xr3:uid="{40426622-692C-4EFC-B1A9-5CA2789AA835}" uniqueName="18" name="Races" queryTableFieldId="18" dataDxfId="32"/>
    <tableColumn id="19" xr3:uid="{CA79EC68-0190-45F3-814E-B728589F53C1}" uniqueName="19" name="Starters" queryTableFieldId="19" dataDxfId="31"/>
    <tableColumn id="20" xr3:uid="{C3462C5D-26B9-41C0-96EF-4267929F5E28}" uniqueName="20" name="Ave. FS" queryTableFieldId="20" dataDxfId="30"/>
    <tableColumn id="21" xr3:uid="{DD4596B2-0A52-4ADB-8146-825AD8D65525}" uniqueName="21" name="Fav. Win %" queryTableFieldId="21" dataDxfId="29" dataCellStyle="Percent"/>
    <tableColumn id="22" xr3:uid="{E882B0C9-AEA8-48CA-88FA-6A9B29C443EE}" uniqueName="22" name="HRNZ Funded Stakes" queryTableFieldId="22" dataDxfId="28"/>
    <tableColumn id="23" xr3:uid="{19B196F6-92F6-4839-9AF4-CB7E270C3B70}" uniqueName="23" name="Ave. Race Stake" queryTableFieldId="23" dataDxfId="27"/>
    <tableColumn id="24" xr3:uid="{6449B595-8CA5-4EE1-9AFA-826DB3503C58}" uniqueName="24" name="GBR/Stake%" queryTableFieldId="24" dataDxfId="26" dataCellStyle="Percent"/>
    <tableColumn id="25" xr3:uid="{5BCD5CB0-4520-49BC-9A63-77134EDD010C}" uniqueName="25" name="Late Start %" queryTableFieldId="25" dataDxfId="25" dataCellStyle="Percent"/>
    <tableColumn id="26" xr3:uid="{C0D6702E-606E-4489-95ED-A0C8A3413E36}" uniqueName="26" name="Turnover" queryTableFieldId="26" dataDxfId="24"/>
    <tableColumn id="27" xr3:uid="{A16AEFC2-E30F-43BB-9909-4AB8EA92E16B}" uniqueName="27" name="GBR" queryTableFieldId="27" dataDxfId="23"/>
    <tableColumn id="28" xr3:uid="{220F42A6-6454-4028-A5E3-18E3F7FD3571}" uniqueName="28" name="Funding" queryTableFieldId="28" dataDxfId="22"/>
    <tableColumn id="29" xr3:uid="{8CF6C49B-14B6-437D-972D-4A9A96E1B412}" uniqueName="29" name="Export TO (AUD)" queryTableFieldId="29" dataDxfId="21"/>
    <tableColumn id="30" xr3:uid="{85517A98-FA21-4C97-AA00-8BB10FFBC4D7}" uniqueName="30" name="GBR/TO%" queryTableFieldId="30" dataDxfId="20" dataCellStyle="Percent"/>
    <tableColumn id="34" xr3:uid="{CD094789-0844-4E1A-AD7F-807292039065}" uniqueName="34" name="GBR/Funding%" queryTableFieldId="34" dataDxfId="19" dataCellStyle="Percent"/>
    <tableColumn id="1" xr3:uid="{41B14C3D-115F-4977-AD46-20557DD4EE0C}" uniqueName="1" name="Turnover/Funding%" queryTableFieldId="35" dataDxfId="18" dataCellStyle="Percent"/>
    <tableColumn id="2" xr3:uid="{FFE7CB62-0CEE-462C-A38E-12773090A482}" uniqueName="2" name="Turnover Per Race" queryTableFieldId="36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7CE2EB-6461-438D-9D90-04FAB5E0E998}" name="nz_grouping_summary_data_22_23" displayName="nz_grouping_summary_data_22_23" ref="A1:Q4" tableType="queryTable" totalsRowShown="0" headerRowDxfId="73" dataDxfId="72">
  <autoFilter ref="A1:Q4" xr:uid="{B67CE2EB-6461-438D-9D90-04FAB5E0E998}"/>
  <tableColumns count="17">
    <tableColumn id="1" xr3:uid="{8718D5F7-D725-4B51-B267-76F523470822}" uniqueName="1" name="Racing Season" queryTableFieldId="1" dataDxfId="16"/>
    <tableColumn id="2" xr3:uid="{7029A6C6-E60D-4D9F-B672-8A860CB1740B}" uniqueName="2" name="NZ Grouping" queryTableFieldId="2" dataDxfId="15"/>
    <tableColumn id="3" xr3:uid="{15510ACF-2CF3-4C13-BB1F-41CC7D335294}" uniqueName="3" name="Races" queryTableFieldId="3" dataDxfId="14"/>
    <tableColumn id="4" xr3:uid="{EDC5D6B2-9FA4-4BFC-912F-FC9FC4A2A0F5}" uniqueName="4" name="Starters" queryTableFieldId="4" dataDxfId="13"/>
    <tableColumn id="5" xr3:uid="{F8648A72-18A9-4F14-A462-67A4A3EC4763}" uniqueName="5" name="Ave. FS" queryTableFieldId="5" dataDxfId="71"/>
    <tableColumn id="6" xr3:uid="{F81FD6FE-3524-4C71-9AC5-9F8989374B41}" uniqueName="6" name="Fav. Win %" queryTableFieldId="6" dataDxfId="12" dataCellStyle="Percent"/>
    <tableColumn id="7" xr3:uid="{4812BBA7-D766-4EDA-AB9C-BD9D50E0100A}" uniqueName="7" name="HRNZ Funded Stakes" queryTableFieldId="7" dataDxfId="11"/>
    <tableColumn id="8" xr3:uid="{A84D9353-EA09-4CC9-8B86-0A73E7DB1240}" uniqueName="8" name="Ave. Race Stake" queryTableFieldId="8" dataDxfId="10"/>
    <tableColumn id="9" xr3:uid="{6C64D457-FA91-4C77-9875-87C48A0EA4DB}" uniqueName="9" name="GBR/Stake%" queryTableFieldId="9" dataDxfId="9" dataCellStyle="Percent"/>
    <tableColumn id="10" xr3:uid="{DFC55964-49E9-47D9-83B1-86D3EB378275}" uniqueName="10" name="Late Start %" queryTableFieldId="10" dataDxfId="8" dataCellStyle="Percent"/>
    <tableColumn id="11" xr3:uid="{18ED67E1-5EE2-4E0A-9141-0E84A94063D1}" uniqueName="11" name="Turnover" queryTableFieldId="11" dataDxfId="7"/>
    <tableColumn id="12" xr3:uid="{A56FB405-DF41-4EDB-AF86-18A961C0892E}" uniqueName="12" name="GBR" queryTableFieldId="12" dataDxfId="6"/>
    <tableColumn id="13" xr3:uid="{4FE2D30E-C7BB-453C-9BA1-B84B2E024505}" uniqueName="13" name="Funding" queryTableFieldId="13" dataDxfId="5"/>
    <tableColumn id="14" xr3:uid="{811018E5-7709-472D-B960-BB8A3CCD0E5E}" uniqueName="14" name="Export TO (AUD)" queryTableFieldId="14" dataDxfId="4"/>
    <tableColumn id="15" xr3:uid="{2E83DE80-75C7-4613-A6F8-FAE017EECD72}" uniqueName="15" name="GBR/TO%" queryTableFieldId="15" dataDxfId="3" dataCellStyle="Percent"/>
    <tableColumn id="16" xr3:uid="{A28B3E6E-A10F-4C2D-853D-165487E6B110}" uniqueName="16" name="GBR/Funding%" queryTableFieldId="16" dataDxfId="2" dataCellStyle="Percent"/>
    <tableColumn id="17" xr3:uid="{877123AB-DF10-46A4-9E3C-D2F490C0A5E8}" uniqueName="17" name="Turnover/Funding%" queryTableFieldId="17" dataDxfId="1" dataCellStyle="Percent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8EC598B-74A6-48C9-90B4-06EF3E3BBBD6}" name="raceday_23_24" displayName="raceday_23_24" ref="A1:AA243" tableType="queryTable" totalsRowShown="0">
  <autoFilter ref="A1:AA243" xr:uid="{E8EC598B-74A6-48C9-90B4-06EF3E3BBBD6}"/>
  <tableColumns count="27">
    <tableColumn id="1" xr3:uid="{930B4FEF-0665-46C7-AD2C-C62C83CFB490}" uniqueName="1" name="Column1" queryTableFieldId="1"/>
    <tableColumn id="2" xr3:uid="{34B96316-C724-4C88-8FF0-120CD608A790}" uniqueName="2" name="mt_meeting_id" queryTableFieldId="2"/>
    <tableColumn id="3" xr3:uid="{D77C84A1-D059-48EE-94CE-46722F4D8491}" uniqueName="3" name="rd_date" queryTableFieldId="3" dataDxfId="0"/>
    <tableColumn id="4" xr3:uid="{38E598C9-1EB4-49B6-A3BA-E375820B3A67}" uniqueName="4" name="racing_season" queryTableFieldId="4" dataDxfId="70"/>
    <tableColumn id="5" xr3:uid="{A6A7A92A-5F0B-4C67-A2D1-A4ACF9D780FD}" uniqueName="5" name="day_of_the_week" queryTableFieldId="5" dataDxfId="69"/>
    <tableColumn id="6" xr3:uid="{E0E8EC3A-7BD4-4D62-837D-1641F8036162}" uniqueName="6" name="club_name" queryTableFieldId="6" dataDxfId="68"/>
    <tableColumn id="7" xr3:uid="{ADA2F3F7-9D1D-4876-8D4A-FCA8E81C7164}" uniqueName="7" name="grp_name" queryTableFieldId="7" dataDxfId="67"/>
    <tableColumn id="8" xr3:uid="{89FAF17A-6434-4C4A-841A-FE5F181B3B6D}" uniqueName="8" name="num_races" queryTableFieldId="8"/>
    <tableColumn id="9" xr3:uid="{74D937EF-4E3F-4E79-9527-F7CB3A26B3DC}" uniqueName="9" name="num_starters" queryTableFieldId="9"/>
    <tableColumn id="10" xr3:uid="{4E708F24-EF7F-4FDD-A237-06A576C96E12}" uniqueName="10" name="ave_field_size" queryTableFieldId="10"/>
    <tableColumn id="11" xr3:uid="{514DB31A-2880-4A1C-984C-A3966154B37F}" uniqueName="11" name="fav_win" queryTableFieldId="11"/>
    <tableColumn id="12" xr3:uid="{63B86C5A-D09F-4799-9B7E-9E3429187CA7}" uniqueName="12" name="total_stakes" queryTableFieldId="12"/>
    <tableColumn id="13" xr3:uid="{40A3E2A8-804F-4125-90C4-C49F3980573D}" uniqueName="13" name="ave_hrnz_stakes_per_race" queryTableFieldId="13"/>
    <tableColumn id="14" xr3:uid="{2E0CEBC8-029E-4820-A290-B706F74E90E5}" uniqueName="14" name="GBR_stake_perc" queryTableFieldId="14"/>
    <tableColumn id="15" xr3:uid="{37163D7F-C0D3-4D25-A1BE-D516AAB14EF1}" uniqueName="15" name="late_starts" queryTableFieldId="15"/>
    <tableColumn id="16" xr3:uid="{9B2E4045-B87E-460D-B55C-A707F966E482}" uniqueName="16" name="turnover" queryTableFieldId="16"/>
    <tableColumn id="17" xr3:uid="{BAD58843-8AE9-47A8-981B-8EFD64DC0C6C}" uniqueName="17" name="GBR" queryTableFieldId="17"/>
    <tableColumn id="18" xr3:uid="{10D88801-07A8-4463-9DDF-16F30F10A038}" uniqueName="18" name="raceday_funding" queryTableFieldId="18"/>
    <tableColumn id="19" xr3:uid="{A83EE00F-DC2E-47B6-A9E8-D3A667328790}" uniqueName="19" name="export_TO" queryTableFieldId="19"/>
    <tableColumn id="20" xr3:uid="{A17F7F7B-42A8-4DA0-915E-C0C527A0B8E3}" uniqueName="20" name="GBR_TO_perc" queryTableFieldId="20"/>
    <tableColumn id="21" xr3:uid="{F207DFA6-A2A1-4866-95A9-BCFD2BD76394}" uniqueName="21" name="GBR_percent_funding" queryTableFieldId="21"/>
    <tableColumn id="22" xr3:uid="{4416FC5A-90E3-4B5A-8679-1839638F58FF}" uniqueName="22" name="Turnover_percent_funding" queryTableFieldId="22"/>
    <tableColumn id="23" xr3:uid="{5B63CD0B-4A9B-422A-B5F2-2AD78014FB46}" uniqueName="23" name="lastyr_TO" queryTableFieldId="23"/>
    <tableColumn id="24" xr3:uid="{A2FABE5C-932B-40A1-81A5-D98F94C0C7FA}" uniqueName="24" name="lastyr_GBR" queryTableFieldId="24"/>
    <tableColumn id="25" xr3:uid="{0FD72B2E-D85E-4E8D-A243-A7B3BE78C491}" uniqueName="25" name="lastyr_GBR_TO_perc" queryTableFieldId="25"/>
    <tableColumn id="26" xr3:uid="{03755AF2-8405-4EEF-965D-85F6B2B97C90}" uniqueName="26" name="Month" queryTableFieldId="26"/>
    <tableColumn id="27" xr3:uid="{15138BCC-65BF-4314-ACD0-72F367B021E2}" uniqueName="27" name="Quarter" queryTableFieldId="2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75410A-C968-4FBA-A6D1-841FBE7DD530}" name="prior_yr_cumulative_total" displayName="prior_yr_cumulative_total" ref="A1:L2" tableType="queryTable" totalsRowShown="0">
  <autoFilter ref="A1:L2" xr:uid="{F675410A-C968-4FBA-A6D1-841FBE7DD530}"/>
  <tableColumns count="12">
    <tableColumn id="2" xr3:uid="{76DA60AF-B68C-47B9-AB91-E842D39AA0BD}" uniqueName="2" name="racing_season" queryTableFieldId="2" dataDxfId="66"/>
    <tableColumn id="3" xr3:uid="{9A12C213-7C19-49C6-8777-DE7513D54CB4}" uniqueName="3" name="Races" queryTableFieldId="3"/>
    <tableColumn id="4" xr3:uid="{D109D13F-8E84-4CDF-8E3E-6DEEE9DC1F1B}" uniqueName="4" name="Starters" queryTableFieldId="4"/>
    <tableColumn id="5" xr3:uid="{ED05114B-DA19-4F35-9CF5-B51CC24D0DF6}" uniqueName="5" name="AFS" queryTableFieldId="5"/>
    <tableColumn id="6" xr3:uid="{2183FA54-26E5-4DE3-8465-AA4C0C1FE7C9}" uniqueName="6" name="num_fav_winners" queryTableFieldId="6"/>
    <tableColumn id="7" xr3:uid="{8132F635-3464-4296-846F-63DCBAF98441}" uniqueName="7" name="hrnz_funded_stakes" queryTableFieldId="7"/>
    <tableColumn id="8" xr3:uid="{C4EFB343-B02C-41B7-9DFE-B4B95A2B0C03}" uniqueName="8" name="total_stakes" queryTableFieldId="8"/>
    <tableColumn id="13" xr3:uid="{7E10A395-58A4-49D7-AC49-B6E65DDFF931}" uniqueName="13" name="total_funding" queryTableFieldId="13" dataDxfId="65"/>
    <tableColumn id="9" xr3:uid="{FFFDEEE0-882B-4217-B853-2A103F7D0A32}" uniqueName="9" name="turnover" queryTableFieldId="9"/>
    <tableColumn id="10" xr3:uid="{DD20119B-2D4F-4B3A-87BE-31705956FD4F}" uniqueName="10" name="GBR" queryTableFieldId="10"/>
    <tableColumn id="11" xr3:uid="{3859715C-35C3-44F6-B671-96BC795B4C39}" uniqueName="11" name="export_TO" queryTableFieldId="11"/>
    <tableColumn id="12" xr3:uid="{288C49BA-7341-4F67-9244-544327C4AC9D}" uniqueName="12" name="num_late_starts" queryTableField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F644-57EF-42CE-9A43-2777D48B974D}">
  <sheetPr codeName="Sheet1"/>
  <dimension ref="A1:G24"/>
  <sheetViews>
    <sheetView workbookViewId="0">
      <selection activeCell="F2" sqref="F2"/>
    </sheetView>
  </sheetViews>
  <sheetFormatPr defaultRowHeight="14.4" x14ac:dyDescent="0.3"/>
  <cols>
    <col min="1" max="1" width="24.5546875" customWidth="1"/>
    <col min="5" max="5" width="13.5546875" customWidth="1"/>
    <col min="6" max="6" width="10.5546875" customWidth="1"/>
    <col min="7" max="7" width="9.33203125" customWidth="1"/>
  </cols>
  <sheetData>
    <row r="1" spans="1:7" ht="28.8" x14ac:dyDescent="0.55000000000000004">
      <c r="A1" s="1" t="s">
        <v>18</v>
      </c>
      <c r="E1" s="2" t="s">
        <v>45</v>
      </c>
      <c r="F1" s="13">
        <v>45656</v>
      </c>
      <c r="G1" t="s">
        <v>46</v>
      </c>
    </row>
    <row r="3" spans="1:7" x14ac:dyDescent="0.3">
      <c r="A3" s="2" t="s">
        <v>24</v>
      </c>
    </row>
    <row r="4" spans="1:7" x14ac:dyDescent="0.3">
      <c r="A4" t="s">
        <v>82</v>
      </c>
    </row>
    <row r="5" spans="1:7" x14ac:dyDescent="0.3">
      <c r="A5" t="s">
        <v>70</v>
      </c>
    </row>
    <row r="6" spans="1:7" x14ac:dyDescent="0.3">
      <c r="A6" t="s">
        <v>19</v>
      </c>
    </row>
    <row r="7" spans="1:7" x14ac:dyDescent="0.3">
      <c r="A7" t="s">
        <v>83</v>
      </c>
    </row>
    <row r="9" spans="1:7" x14ac:dyDescent="0.3">
      <c r="A9" s="2" t="s">
        <v>20</v>
      </c>
    </row>
    <row r="10" spans="1:7" x14ac:dyDescent="0.3">
      <c r="A10" t="s">
        <v>21</v>
      </c>
      <c r="B10" t="s">
        <v>22</v>
      </c>
    </row>
    <row r="11" spans="1:7" x14ac:dyDescent="0.3">
      <c r="A11" t="s">
        <v>43</v>
      </c>
      <c r="B11" t="s">
        <v>34</v>
      </c>
    </row>
    <row r="12" spans="1:7" x14ac:dyDescent="0.3">
      <c r="A12" t="s">
        <v>36</v>
      </c>
      <c r="B12" t="s">
        <v>78</v>
      </c>
    </row>
    <row r="13" spans="1:7" x14ac:dyDescent="0.3">
      <c r="B13" t="s">
        <v>35</v>
      </c>
    </row>
    <row r="14" spans="1:7" x14ac:dyDescent="0.3">
      <c r="B14" t="s">
        <v>79</v>
      </c>
    </row>
    <row r="15" spans="1:7" x14ac:dyDescent="0.3">
      <c r="A15" t="s">
        <v>37</v>
      </c>
      <c r="B15" t="s">
        <v>23</v>
      </c>
    </row>
    <row r="16" spans="1:7" x14ac:dyDescent="0.3">
      <c r="A16" t="s">
        <v>41</v>
      </c>
      <c r="B16" t="s">
        <v>44</v>
      </c>
    </row>
    <row r="17" spans="1:2" x14ac:dyDescent="0.3">
      <c r="A17" t="s">
        <v>68</v>
      </c>
      <c r="B17" t="s">
        <v>48</v>
      </c>
    </row>
    <row r="20" spans="1:2" x14ac:dyDescent="0.3">
      <c r="A20" s="2" t="s">
        <v>58</v>
      </c>
      <c r="B20" t="s">
        <v>59</v>
      </c>
    </row>
    <row r="21" spans="1:2" x14ac:dyDescent="0.3">
      <c r="A21" s="2" t="s">
        <v>159</v>
      </c>
      <c r="B21" t="s">
        <v>160</v>
      </c>
    </row>
    <row r="24" spans="1:2" x14ac:dyDescent="0.3">
      <c r="A2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3AA-78A1-4194-B13A-89A6EE8BA4F6}">
  <sheetPr codeName="Sheet2">
    <pageSetUpPr fitToPage="1"/>
  </sheetPr>
  <dimension ref="A1:Y119"/>
  <sheetViews>
    <sheetView tabSelected="1" workbookViewId="0">
      <pane ySplit="1" topLeftCell="A95" activePane="bottomLeft" state="frozen"/>
      <selection pane="bottomLeft" activeCell="F55" sqref="F55"/>
    </sheetView>
  </sheetViews>
  <sheetFormatPr defaultColWidth="9.109375" defaultRowHeight="14.4" x14ac:dyDescent="0.3"/>
  <cols>
    <col min="1" max="1" width="14.6640625" style="3" bestFit="1" customWidth="1"/>
    <col min="2" max="2" width="11.109375" style="3" bestFit="1" customWidth="1"/>
    <col min="3" max="3" width="33.33203125" style="3" bestFit="1" customWidth="1"/>
    <col min="4" max="4" width="14" style="3" bestFit="1" customWidth="1"/>
    <col min="5" max="5" width="8" style="3" bestFit="1" customWidth="1"/>
    <col min="6" max="6" width="9.88671875" style="3" bestFit="1" customWidth="1"/>
    <col min="7" max="7" width="9.44140625" style="3" bestFit="1" customWidth="1"/>
    <col min="8" max="8" width="12.6640625" style="4" bestFit="1" customWidth="1"/>
    <col min="9" max="9" width="21.109375" style="5" bestFit="1" customWidth="1"/>
    <col min="10" max="10" width="16.77734375" style="5" bestFit="1" customWidth="1"/>
    <col min="11" max="11" width="13.88671875" style="4" bestFit="1" customWidth="1"/>
    <col min="12" max="12" width="13.21875" style="4" bestFit="1" customWidth="1"/>
    <col min="13" max="13" width="11" style="5" bestFit="1" customWidth="1"/>
    <col min="14" max="14" width="9.88671875" style="5" bestFit="1" customWidth="1"/>
    <col min="15" max="15" width="10.109375" style="5" bestFit="1" customWidth="1"/>
    <col min="16" max="16" width="17.33203125" style="5" bestFit="1" customWidth="1"/>
    <col min="17" max="17" width="11.5546875" style="4" bestFit="1" customWidth="1"/>
    <col min="18" max="18" width="16.21875" style="4" bestFit="1" customWidth="1"/>
    <col min="19" max="19" width="20.5546875" style="9" bestFit="1" customWidth="1"/>
    <col min="20" max="20" width="19.33203125" style="9" bestFit="1" customWidth="1"/>
    <col min="21" max="21" width="15" style="4" bestFit="1" customWidth="1"/>
    <col min="22" max="22" width="19.88671875" style="4" bestFit="1" customWidth="1"/>
    <col min="23" max="23" width="25.77734375" style="3" bestFit="1" customWidth="1"/>
    <col min="24" max="24" width="9" style="3" bestFit="1" customWidth="1"/>
    <col min="25" max="25" width="9.88671875" style="3" bestFit="1" customWidth="1"/>
    <col min="26" max="16384" width="9.109375" style="3"/>
  </cols>
  <sheetData>
    <row r="1" spans="1:25" x14ac:dyDescent="0.3">
      <c r="A1" s="3" t="s">
        <v>28</v>
      </c>
      <c r="B1" s="3" t="s">
        <v>29</v>
      </c>
      <c r="C1" s="3" t="s">
        <v>30</v>
      </c>
      <c r="D1" s="3" t="s">
        <v>25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t="s">
        <v>47</v>
      </c>
      <c r="T1" s="10" t="s">
        <v>38</v>
      </c>
      <c r="U1" s="10" t="s">
        <v>39</v>
      </c>
      <c r="V1" s="11" t="s">
        <v>40</v>
      </c>
      <c r="W1" s="3" t="s">
        <v>42</v>
      </c>
      <c r="X1" s="3" t="s">
        <v>153</v>
      </c>
      <c r="Y1" s="3" t="s">
        <v>109</v>
      </c>
    </row>
    <row r="2" spans="1:25" x14ac:dyDescent="0.3">
      <c r="A2" s="8">
        <v>45505</v>
      </c>
      <c r="B2" s="88" t="s">
        <v>31</v>
      </c>
      <c r="C2" s="88" t="s">
        <v>72</v>
      </c>
      <c r="D2" s="88" t="s">
        <v>73</v>
      </c>
      <c r="E2" s="3">
        <v>7</v>
      </c>
      <c r="F2" s="3">
        <v>59</v>
      </c>
      <c r="G2" s="3">
        <v>8.4</v>
      </c>
      <c r="H2" s="4">
        <v>0.14299999999999999</v>
      </c>
      <c r="I2" s="5">
        <v>75030</v>
      </c>
      <c r="J2" s="5">
        <v>10719</v>
      </c>
      <c r="K2" s="4">
        <v>1.075</v>
      </c>
      <c r="L2" s="4">
        <v>0</v>
      </c>
      <c r="M2" s="5">
        <v>418116</v>
      </c>
      <c r="N2" s="5">
        <v>80666</v>
      </c>
      <c r="O2" s="5">
        <v>97130.84</v>
      </c>
      <c r="P2" s="5">
        <v>180727</v>
      </c>
      <c r="Q2" s="4">
        <v>0.193</v>
      </c>
      <c r="R2" s="4">
        <v>0.83</v>
      </c>
      <c r="S2" s="18">
        <v>4.3049999999999997</v>
      </c>
      <c r="T2" s="10">
        <v>369434</v>
      </c>
      <c r="U2" s="10">
        <v>53624</v>
      </c>
      <c r="V2" s="11">
        <v>0.14499999999999999</v>
      </c>
      <c r="W2" s="12">
        <f>IF(raceday_22_23[[#This Row],[Last Year Turnover]]&lt;&gt;0, raceday_22_23[[#This Row],[GBR/TO%]]-raceday_22_23[[#This Row],[Last Year GBR/TO%]], 0)</f>
        <v>4.8000000000000015E-2</v>
      </c>
      <c r="X2" s="88">
        <f>MONTH(raceday_22_23[[#This Row],[Raceday Date]])</f>
        <v>8</v>
      </c>
      <c r="Y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" spans="1:25" x14ac:dyDescent="0.3">
      <c r="A3" s="8">
        <v>45506</v>
      </c>
      <c r="B3" s="88" t="s">
        <v>32</v>
      </c>
      <c r="C3" s="88" t="s">
        <v>0</v>
      </c>
      <c r="D3" s="88" t="s">
        <v>26</v>
      </c>
      <c r="E3" s="3">
        <v>8</v>
      </c>
      <c r="F3" s="3">
        <v>64</v>
      </c>
      <c r="G3" s="3">
        <v>8</v>
      </c>
      <c r="H3" s="4">
        <v>0.375</v>
      </c>
      <c r="I3" s="5">
        <v>120180</v>
      </c>
      <c r="J3" s="5">
        <v>15022</v>
      </c>
      <c r="K3" s="4">
        <v>0.77800000000000002</v>
      </c>
      <c r="L3" s="4">
        <v>0</v>
      </c>
      <c r="M3" s="5">
        <v>440536</v>
      </c>
      <c r="N3" s="5">
        <v>93474</v>
      </c>
      <c r="O3" s="5">
        <v>146585.63</v>
      </c>
      <c r="P3" s="5">
        <v>185678</v>
      </c>
      <c r="Q3" s="4">
        <v>0.21199999999999999</v>
      </c>
      <c r="R3" s="4">
        <v>0.63800000000000001</v>
      </c>
      <c r="S3" s="18">
        <v>3.0049999999999999</v>
      </c>
      <c r="T3" s="10">
        <v>730860</v>
      </c>
      <c r="U3" s="10">
        <v>118894</v>
      </c>
      <c r="V3" s="11">
        <v>0.16300000000000001</v>
      </c>
      <c r="W3" s="12">
        <f>IF(raceday_22_23[[#This Row],[Last Year Turnover]]&lt;&gt;0, raceday_22_23[[#This Row],[GBR/TO%]]-raceday_22_23[[#This Row],[Last Year GBR/TO%]], 0)</f>
        <v>4.8999999999999988E-2</v>
      </c>
      <c r="X3" s="88">
        <f>MONTH(raceday_22_23[[#This Row],[Raceday Date]])</f>
        <v>8</v>
      </c>
      <c r="Y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" spans="1:25" x14ac:dyDescent="0.3">
      <c r="A4" s="8">
        <v>45506</v>
      </c>
      <c r="B4" s="88" t="s">
        <v>32</v>
      </c>
      <c r="C4" s="88" t="s">
        <v>1</v>
      </c>
      <c r="D4" s="88" t="s">
        <v>27</v>
      </c>
      <c r="E4" s="3">
        <v>10</v>
      </c>
      <c r="F4" s="3">
        <v>99</v>
      </c>
      <c r="G4" s="3">
        <v>9.9</v>
      </c>
      <c r="H4" s="4">
        <v>0.4</v>
      </c>
      <c r="I4" s="5">
        <v>144487</v>
      </c>
      <c r="J4" s="5">
        <v>14449</v>
      </c>
      <c r="K4" s="4">
        <v>1.1539999999999999</v>
      </c>
      <c r="L4" s="4">
        <v>0</v>
      </c>
      <c r="M4" s="5">
        <v>860676</v>
      </c>
      <c r="N4" s="5">
        <v>166719</v>
      </c>
      <c r="O4" s="5">
        <v>182184.42</v>
      </c>
      <c r="P4" s="5">
        <v>291186</v>
      </c>
      <c r="Q4" s="4">
        <v>0.19400000000000001</v>
      </c>
      <c r="R4" s="4">
        <v>0.91500000000000004</v>
      </c>
      <c r="S4" s="18">
        <v>4.7240000000000002</v>
      </c>
      <c r="T4" s="10">
        <v>855754</v>
      </c>
      <c r="U4" s="10">
        <v>157604</v>
      </c>
      <c r="V4" s="11">
        <v>0.184</v>
      </c>
      <c r="W4" s="12">
        <f>IF(raceday_22_23[[#This Row],[Last Year Turnover]]&lt;&gt;0, raceday_22_23[[#This Row],[GBR/TO%]]-raceday_22_23[[#This Row],[Last Year GBR/TO%]], 0)</f>
        <v>1.0000000000000009E-2</v>
      </c>
      <c r="X4" s="88">
        <f>MONTH(raceday_22_23[[#This Row],[Raceday Date]])</f>
        <v>8</v>
      </c>
      <c r="Y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" spans="1:25" x14ac:dyDescent="0.3">
      <c r="A5" s="8">
        <v>45508</v>
      </c>
      <c r="B5" s="88" t="s">
        <v>33</v>
      </c>
      <c r="C5" s="88" t="s">
        <v>1</v>
      </c>
      <c r="D5" s="88" t="s">
        <v>27</v>
      </c>
      <c r="E5" s="3">
        <v>7</v>
      </c>
      <c r="F5" s="3">
        <v>67</v>
      </c>
      <c r="G5" s="3">
        <v>9.6</v>
      </c>
      <c r="H5" s="4">
        <v>0.28599999999999998</v>
      </c>
      <c r="I5" s="5">
        <v>69815</v>
      </c>
      <c r="J5" s="5">
        <v>9974</v>
      </c>
      <c r="K5" s="4">
        <v>2.3769999999999998</v>
      </c>
      <c r="L5" s="4">
        <v>0.14299999999999999</v>
      </c>
      <c r="M5" s="5">
        <v>588749</v>
      </c>
      <c r="N5" s="5">
        <v>165949</v>
      </c>
      <c r="O5" s="5">
        <v>107616.92</v>
      </c>
      <c r="P5" s="5">
        <v>140143</v>
      </c>
      <c r="Q5" s="4">
        <v>0.28199999999999997</v>
      </c>
      <c r="R5" s="4">
        <v>1.542</v>
      </c>
      <c r="S5" s="18">
        <v>5.4710000000000001</v>
      </c>
      <c r="T5" s="10">
        <v>564775</v>
      </c>
      <c r="U5" s="10">
        <v>62946</v>
      </c>
      <c r="V5" s="11">
        <v>0.111</v>
      </c>
      <c r="W5" s="12">
        <f>IF(raceday_22_23[[#This Row],[Last Year Turnover]]&lt;&gt;0, raceday_22_23[[#This Row],[GBR/TO%]]-raceday_22_23[[#This Row],[Last Year GBR/TO%]], 0)</f>
        <v>0.17099999999999999</v>
      </c>
      <c r="X5" s="88">
        <f>MONTH(raceday_22_23[[#This Row],[Raceday Date]])</f>
        <v>8</v>
      </c>
      <c r="Y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" spans="1:25" x14ac:dyDescent="0.3">
      <c r="A6" s="8">
        <v>45510</v>
      </c>
      <c r="B6" s="88" t="s">
        <v>77</v>
      </c>
      <c r="C6" s="88" t="s">
        <v>74</v>
      </c>
      <c r="D6" s="88" t="s">
        <v>26</v>
      </c>
      <c r="E6" s="3">
        <v>6</v>
      </c>
      <c r="F6" s="3">
        <v>52</v>
      </c>
      <c r="G6" s="3">
        <v>8.6999999999999993</v>
      </c>
      <c r="H6" s="4">
        <v>0.66700000000000004</v>
      </c>
      <c r="I6" s="5">
        <v>45200</v>
      </c>
      <c r="J6" s="5">
        <v>7533</v>
      </c>
      <c r="K6" s="4">
        <v>1.089</v>
      </c>
      <c r="L6" s="4">
        <v>0</v>
      </c>
      <c r="M6" s="5">
        <v>242699</v>
      </c>
      <c r="N6" s="5">
        <v>49226</v>
      </c>
      <c r="O6" s="5">
        <v>70596.240000000005</v>
      </c>
      <c r="P6" s="5">
        <v>237025</v>
      </c>
      <c r="Q6" s="4">
        <v>0.20300000000000001</v>
      </c>
      <c r="R6" s="4">
        <v>0.69699999999999995</v>
      </c>
      <c r="S6" s="18">
        <v>3.4380000000000002</v>
      </c>
      <c r="T6" s="10">
        <v>0</v>
      </c>
      <c r="U6" s="10">
        <v>0</v>
      </c>
      <c r="V6" s="11">
        <v>0</v>
      </c>
      <c r="W6" s="12">
        <f>IF(raceday_22_23[[#This Row],[Last Year Turnover]]&lt;&gt;0, raceday_22_23[[#This Row],[GBR/TO%]]-raceday_22_23[[#This Row],[Last Year GBR/TO%]], 0)</f>
        <v>0</v>
      </c>
      <c r="X6" s="88">
        <f>MONTH(raceday_22_23[[#This Row],[Raceday Date]])</f>
        <v>8</v>
      </c>
      <c r="Y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7" spans="1:25" x14ac:dyDescent="0.3">
      <c r="A7" s="8">
        <v>45512</v>
      </c>
      <c r="B7" s="88" t="s">
        <v>31</v>
      </c>
      <c r="C7" s="88" t="s">
        <v>85</v>
      </c>
      <c r="D7" s="88" t="s">
        <v>73</v>
      </c>
      <c r="E7" s="3">
        <v>7</v>
      </c>
      <c r="F7" s="3">
        <v>55</v>
      </c>
      <c r="G7" s="3">
        <v>7.9</v>
      </c>
      <c r="H7" s="4">
        <v>0.42899999999999999</v>
      </c>
      <c r="I7" s="5">
        <v>73208</v>
      </c>
      <c r="J7" s="5">
        <v>10458</v>
      </c>
      <c r="K7" s="4">
        <v>0.65100000000000002</v>
      </c>
      <c r="L7" s="4">
        <v>0</v>
      </c>
      <c r="M7" s="5">
        <v>306068</v>
      </c>
      <c r="N7" s="5">
        <v>47640</v>
      </c>
      <c r="O7" s="5">
        <v>98035.36</v>
      </c>
      <c r="P7" s="5">
        <v>139494</v>
      </c>
      <c r="Q7" s="4">
        <v>0.156</v>
      </c>
      <c r="R7" s="4">
        <v>0.48599999999999999</v>
      </c>
      <c r="S7" s="18">
        <v>3.1219999999999999</v>
      </c>
      <c r="T7" s="10">
        <v>0</v>
      </c>
      <c r="U7" s="10">
        <v>0</v>
      </c>
      <c r="V7" s="11">
        <v>0</v>
      </c>
      <c r="W7" s="12">
        <f>IF(raceday_22_23[[#This Row],[Last Year Turnover]]&lt;&gt;0, raceday_22_23[[#This Row],[GBR/TO%]]-raceday_22_23[[#This Row],[Last Year GBR/TO%]], 0)</f>
        <v>0</v>
      </c>
      <c r="X7" s="88">
        <f>MONTH(raceday_22_23[[#This Row],[Raceday Date]])</f>
        <v>8</v>
      </c>
      <c r="Y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8" spans="1:25" x14ac:dyDescent="0.3">
      <c r="A8" s="8">
        <v>45513</v>
      </c>
      <c r="B8" s="88" t="s">
        <v>32</v>
      </c>
      <c r="C8" s="88" t="s">
        <v>0</v>
      </c>
      <c r="D8" s="88" t="s">
        <v>26</v>
      </c>
      <c r="E8" s="3">
        <v>7</v>
      </c>
      <c r="F8" s="3">
        <v>51</v>
      </c>
      <c r="G8" s="3">
        <v>7.3</v>
      </c>
      <c r="H8" s="4">
        <v>0.42899999999999999</v>
      </c>
      <c r="I8" s="5">
        <v>106866</v>
      </c>
      <c r="J8" s="5">
        <v>15267</v>
      </c>
      <c r="K8" s="4">
        <v>1.0369999999999999</v>
      </c>
      <c r="L8" s="4">
        <v>0.28599999999999998</v>
      </c>
      <c r="M8" s="5">
        <v>396664</v>
      </c>
      <c r="N8" s="5">
        <v>110789</v>
      </c>
      <c r="O8" s="5">
        <v>133166.88</v>
      </c>
      <c r="P8" s="5">
        <v>215914</v>
      </c>
      <c r="Q8" s="4">
        <v>0.27900000000000003</v>
      </c>
      <c r="R8" s="4">
        <v>0.83199999999999996</v>
      </c>
      <c r="S8" s="18">
        <v>2.9790000000000001</v>
      </c>
      <c r="T8" s="10">
        <v>0</v>
      </c>
      <c r="U8" s="10">
        <v>0</v>
      </c>
      <c r="V8" s="11">
        <v>0</v>
      </c>
      <c r="W8" s="12">
        <f>IF(raceday_22_23[[#This Row],[Last Year Turnover]]&lt;&gt;0, raceday_22_23[[#This Row],[GBR/TO%]]-raceday_22_23[[#This Row],[Last Year GBR/TO%]], 0)</f>
        <v>0</v>
      </c>
      <c r="X8" s="88">
        <f>MONTH(raceday_22_23[[#This Row],[Raceday Date]])</f>
        <v>8</v>
      </c>
      <c r="Y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9" spans="1:25" x14ac:dyDescent="0.3">
      <c r="A9" s="8">
        <v>45513</v>
      </c>
      <c r="B9" s="88" t="s">
        <v>32</v>
      </c>
      <c r="C9" s="88" t="s">
        <v>1</v>
      </c>
      <c r="D9" s="88" t="s">
        <v>27</v>
      </c>
      <c r="E9" s="3">
        <v>10</v>
      </c>
      <c r="F9" s="3">
        <v>89</v>
      </c>
      <c r="G9" s="3">
        <v>8.9</v>
      </c>
      <c r="H9" s="4">
        <v>0.3</v>
      </c>
      <c r="I9" s="5">
        <v>153136</v>
      </c>
      <c r="J9" s="5">
        <v>15314</v>
      </c>
      <c r="K9" s="4">
        <v>1.3049999999999999</v>
      </c>
      <c r="L9" s="4">
        <v>0</v>
      </c>
      <c r="M9" s="5">
        <v>761594</v>
      </c>
      <c r="N9" s="5">
        <v>199812</v>
      </c>
      <c r="O9" s="5">
        <v>190834.42</v>
      </c>
      <c r="P9" s="5">
        <v>323332</v>
      </c>
      <c r="Q9" s="4">
        <v>0.26200000000000001</v>
      </c>
      <c r="R9" s="4">
        <v>1.0469999999999999</v>
      </c>
      <c r="S9" s="18">
        <v>3.9910000000000001</v>
      </c>
      <c r="T9" s="10">
        <v>800415</v>
      </c>
      <c r="U9" s="10">
        <v>87482</v>
      </c>
      <c r="V9" s="11">
        <v>0.109</v>
      </c>
      <c r="W9" s="12">
        <f>IF(raceday_22_23[[#This Row],[Last Year Turnover]]&lt;&gt;0, raceday_22_23[[#This Row],[GBR/TO%]]-raceday_22_23[[#This Row],[Last Year GBR/TO%]], 0)</f>
        <v>0.15300000000000002</v>
      </c>
      <c r="X9" s="88">
        <f>MONTH(raceday_22_23[[#This Row],[Raceday Date]])</f>
        <v>8</v>
      </c>
      <c r="Y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0" spans="1:25" x14ac:dyDescent="0.3">
      <c r="A10" s="8">
        <v>45515</v>
      </c>
      <c r="B10" s="88" t="s">
        <v>33</v>
      </c>
      <c r="C10" s="88" t="s">
        <v>84</v>
      </c>
      <c r="D10" s="88" t="s">
        <v>27</v>
      </c>
      <c r="E10" s="3">
        <v>8</v>
      </c>
      <c r="F10" s="3">
        <v>75</v>
      </c>
      <c r="G10" s="3">
        <v>9.4</v>
      </c>
      <c r="H10" s="4">
        <v>0.25</v>
      </c>
      <c r="I10" s="5">
        <v>80115</v>
      </c>
      <c r="J10" s="5">
        <v>10014</v>
      </c>
      <c r="K10" s="4">
        <v>0.90600000000000003</v>
      </c>
      <c r="L10" s="4">
        <v>0.25</v>
      </c>
      <c r="M10" s="5">
        <v>572774</v>
      </c>
      <c r="N10" s="5">
        <v>72612</v>
      </c>
      <c r="O10" s="5">
        <v>109800.24</v>
      </c>
      <c r="P10" s="5">
        <v>191343</v>
      </c>
      <c r="Q10" s="4">
        <v>0.127</v>
      </c>
      <c r="R10" s="4">
        <v>0.66100000000000003</v>
      </c>
      <c r="S10" s="18">
        <v>5.2169999999999996</v>
      </c>
      <c r="T10" s="10">
        <v>818411</v>
      </c>
      <c r="U10" s="10">
        <v>188685</v>
      </c>
      <c r="V10" s="11">
        <v>0.23100000000000001</v>
      </c>
      <c r="W10" s="12">
        <f>IF(raceday_22_23[[#This Row],[Last Year Turnover]]&lt;&gt;0, raceday_22_23[[#This Row],[GBR/TO%]]-raceday_22_23[[#This Row],[Last Year GBR/TO%]], 0)</f>
        <v>-0.10400000000000001</v>
      </c>
      <c r="X10" s="88">
        <f>MONTH(raceday_22_23[[#This Row],[Raceday Date]])</f>
        <v>8</v>
      </c>
      <c r="Y1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1" spans="1:25" x14ac:dyDescent="0.3">
      <c r="A11" s="8">
        <v>45517</v>
      </c>
      <c r="B11" s="88" t="s">
        <v>77</v>
      </c>
      <c r="C11" s="88" t="s">
        <v>74</v>
      </c>
      <c r="D11" s="88" t="s">
        <v>26</v>
      </c>
      <c r="E11" s="3">
        <v>7</v>
      </c>
      <c r="F11" s="3">
        <v>45</v>
      </c>
      <c r="G11" s="3">
        <v>6.4</v>
      </c>
      <c r="H11" s="4">
        <v>0.42899999999999999</v>
      </c>
      <c r="I11" s="5">
        <v>50540</v>
      </c>
      <c r="J11" s="5">
        <v>7220</v>
      </c>
      <c r="K11" s="4">
        <v>1.0089999999999999</v>
      </c>
      <c r="L11" s="4">
        <v>0</v>
      </c>
      <c r="M11" s="5">
        <v>221510</v>
      </c>
      <c r="N11" s="5">
        <v>51004</v>
      </c>
      <c r="O11" s="5">
        <v>75831.240000000005</v>
      </c>
      <c r="P11" s="5">
        <v>206999</v>
      </c>
      <c r="Q11" s="4">
        <v>0.23</v>
      </c>
      <c r="R11" s="4">
        <v>0.67300000000000004</v>
      </c>
      <c r="S11" s="18">
        <v>2.9209999999999998</v>
      </c>
      <c r="T11" s="10">
        <v>0</v>
      </c>
      <c r="U11" s="10">
        <v>0</v>
      </c>
      <c r="V11" s="11">
        <v>0</v>
      </c>
      <c r="W11" s="12">
        <f>IF(raceday_22_23[[#This Row],[Last Year Turnover]]&lt;&gt;0, raceday_22_23[[#This Row],[GBR/TO%]]-raceday_22_23[[#This Row],[Last Year GBR/TO%]], 0)</f>
        <v>0</v>
      </c>
      <c r="X11" s="88">
        <f>MONTH(raceday_22_23[[#This Row],[Raceday Date]])</f>
        <v>8</v>
      </c>
      <c r="Y1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2" spans="1:25" x14ac:dyDescent="0.3">
      <c r="A12" s="8">
        <v>45520</v>
      </c>
      <c r="B12" s="88" t="s">
        <v>32</v>
      </c>
      <c r="C12" s="88" t="s">
        <v>0</v>
      </c>
      <c r="D12" s="88" t="s">
        <v>26</v>
      </c>
      <c r="E12" s="3">
        <v>8</v>
      </c>
      <c r="F12" s="3">
        <v>62</v>
      </c>
      <c r="G12" s="3">
        <v>7.8</v>
      </c>
      <c r="H12" s="4">
        <v>0.375</v>
      </c>
      <c r="I12" s="5">
        <v>119462</v>
      </c>
      <c r="J12" s="5">
        <v>14933</v>
      </c>
      <c r="K12" s="4">
        <v>0.501</v>
      </c>
      <c r="L12" s="4">
        <v>0.125</v>
      </c>
      <c r="M12" s="5">
        <v>491474</v>
      </c>
      <c r="N12" s="5">
        <v>59812</v>
      </c>
      <c r="O12" s="5">
        <v>145763.13</v>
      </c>
      <c r="P12" s="5">
        <v>253063</v>
      </c>
      <c r="Q12" s="4">
        <v>0.122</v>
      </c>
      <c r="R12" s="4">
        <v>0.41</v>
      </c>
      <c r="S12" s="18">
        <v>3.3719999999999999</v>
      </c>
      <c r="T12" s="10">
        <v>580961</v>
      </c>
      <c r="U12" s="10">
        <v>137781</v>
      </c>
      <c r="V12" s="11">
        <v>0.23699999999999999</v>
      </c>
      <c r="W12" s="12">
        <f>IF(raceday_22_23[[#This Row],[Last Year Turnover]]&lt;&gt;0, raceday_22_23[[#This Row],[GBR/TO%]]-raceday_22_23[[#This Row],[Last Year GBR/TO%]], 0)</f>
        <v>-0.11499999999999999</v>
      </c>
      <c r="X12" s="88">
        <f>MONTH(raceday_22_23[[#This Row],[Raceday Date]])</f>
        <v>8</v>
      </c>
      <c r="Y1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3" spans="1:25" x14ac:dyDescent="0.3">
      <c r="A13" s="8">
        <v>45520</v>
      </c>
      <c r="B13" s="88" t="s">
        <v>32</v>
      </c>
      <c r="C13" s="88" t="s">
        <v>1</v>
      </c>
      <c r="D13" s="88" t="s">
        <v>27</v>
      </c>
      <c r="E13" s="3">
        <v>10</v>
      </c>
      <c r="F13" s="3">
        <v>88</v>
      </c>
      <c r="G13" s="3">
        <v>8.8000000000000007</v>
      </c>
      <c r="H13" s="4">
        <v>0.4</v>
      </c>
      <c r="I13" s="5">
        <v>139232</v>
      </c>
      <c r="J13" s="5">
        <v>13923</v>
      </c>
      <c r="K13" s="4">
        <v>1.61</v>
      </c>
      <c r="L13" s="4">
        <v>0</v>
      </c>
      <c r="M13" s="5">
        <v>832438</v>
      </c>
      <c r="N13" s="5">
        <v>224103</v>
      </c>
      <c r="O13" s="5">
        <v>176928.17</v>
      </c>
      <c r="P13" s="5">
        <v>321861</v>
      </c>
      <c r="Q13" s="4">
        <v>0.26900000000000002</v>
      </c>
      <c r="R13" s="4">
        <v>1.2669999999999999</v>
      </c>
      <c r="S13" s="18">
        <v>4.7050000000000001</v>
      </c>
      <c r="T13" s="10">
        <v>869712</v>
      </c>
      <c r="U13" s="10">
        <v>225097</v>
      </c>
      <c r="V13" s="11">
        <v>0.25900000000000001</v>
      </c>
      <c r="W13" s="12">
        <f>IF(raceday_22_23[[#This Row],[Last Year Turnover]]&lt;&gt;0, raceday_22_23[[#This Row],[GBR/TO%]]-raceday_22_23[[#This Row],[Last Year GBR/TO%]], 0)</f>
        <v>1.0000000000000009E-2</v>
      </c>
      <c r="X13" s="88">
        <f>MONTH(raceday_22_23[[#This Row],[Raceday Date]])</f>
        <v>8</v>
      </c>
      <c r="Y1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4" spans="1:25" x14ac:dyDescent="0.3">
      <c r="A14" s="8">
        <v>45522</v>
      </c>
      <c r="B14" s="88" t="s">
        <v>33</v>
      </c>
      <c r="C14" s="88" t="s">
        <v>86</v>
      </c>
      <c r="D14" s="88" t="s">
        <v>73</v>
      </c>
      <c r="E14" s="3">
        <v>10</v>
      </c>
      <c r="F14" s="3">
        <v>92</v>
      </c>
      <c r="G14" s="3">
        <v>9.1999999999999993</v>
      </c>
      <c r="H14" s="4">
        <v>0.3</v>
      </c>
      <c r="I14" s="5">
        <v>136406</v>
      </c>
      <c r="J14" s="5">
        <v>12490</v>
      </c>
      <c r="K14" s="4">
        <v>1.2490000000000001</v>
      </c>
      <c r="L14" s="4">
        <v>0.1</v>
      </c>
      <c r="M14" s="5">
        <v>777951</v>
      </c>
      <c r="N14" s="5">
        <v>170439</v>
      </c>
      <c r="O14" s="5">
        <v>142126.24</v>
      </c>
      <c r="P14" s="5">
        <v>176347</v>
      </c>
      <c r="Q14" s="4">
        <v>0.219</v>
      </c>
      <c r="R14" s="4">
        <v>1.1990000000000001</v>
      </c>
      <c r="S14" s="18">
        <v>5.4740000000000002</v>
      </c>
      <c r="T14" s="10">
        <v>905605</v>
      </c>
      <c r="U14" s="10">
        <v>189527</v>
      </c>
      <c r="V14" s="11">
        <v>0.20899999999999999</v>
      </c>
      <c r="W14" s="12">
        <f>IF(raceday_22_23[[#This Row],[Last Year Turnover]]&lt;&gt;0, raceday_22_23[[#This Row],[GBR/TO%]]-raceday_22_23[[#This Row],[Last Year GBR/TO%]], 0)</f>
        <v>1.0000000000000009E-2</v>
      </c>
      <c r="X14" s="88">
        <f>MONTH(raceday_22_23[[#This Row],[Raceday Date]])</f>
        <v>8</v>
      </c>
      <c r="Y1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5" spans="1:25" x14ac:dyDescent="0.3">
      <c r="A15" s="8">
        <v>45524</v>
      </c>
      <c r="B15" s="88" t="s">
        <v>77</v>
      </c>
      <c r="C15" s="88" t="s">
        <v>74</v>
      </c>
      <c r="D15" s="88" t="s">
        <v>26</v>
      </c>
      <c r="E15" s="3">
        <v>7</v>
      </c>
      <c r="F15" s="3">
        <v>50</v>
      </c>
      <c r="G15" s="3">
        <v>7.1</v>
      </c>
      <c r="H15" s="4">
        <v>0.42899999999999999</v>
      </c>
      <c r="I15" s="5">
        <v>51240</v>
      </c>
      <c r="J15" s="5">
        <v>7320</v>
      </c>
      <c r="K15" s="4">
        <v>1.085</v>
      </c>
      <c r="L15" s="4">
        <v>0.57099999999999995</v>
      </c>
      <c r="M15" s="5">
        <v>273381</v>
      </c>
      <c r="N15" s="5">
        <v>55589</v>
      </c>
      <c r="O15" s="5">
        <v>76636.240000000005</v>
      </c>
      <c r="P15" s="5">
        <v>216363</v>
      </c>
      <c r="Q15" s="4">
        <v>0.20300000000000001</v>
      </c>
      <c r="R15" s="4">
        <v>0.72499999999999998</v>
      </c>
      <c r="S15" s="18">
        <v>3.5670000000000002</v>
      </c>
      <c r="T15" s="10">
        <v>0</v>
      </c>
      <c r="U15" s="10">
        <v>0</v>
      </c>
      <c r="V15" s="11">
        <v>0</v>
      </c>
      <c r="W15" s="12">
        <f>IF(raceday_22_23[[#This Row],[Last Year Turnover]]&lt;&gt;0, raceday_22_23[[#This Row],[GBR/TO%]]-raceday_22_23[[#This Row],[Last Year GBR/TO%]], 0)</f>
        <v>0</v>
      </c>
      <c r="X15" s="88">
        <f>MONTH(raceday_22_23[[#This Row],[Raceday Date]])</f>
        <v>8</v>
      </c>
      <c r="Y1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6" spans="1:25" x14ac:dyDescent="0.3">
      <c r="A16" s="8">
        <v>45526</v>
      </c>
      <c r="B16" s="88" t="s">
        <v>31</v>
      </c>
      <c r="C16" s="88" t="s">
        <v>88</v>
      </c>
      <c r="D16" s="88" t="s">
        <v>73</v>
      </c>
      <c r="E16" s="3">
        <v>7</v>
      </c>
      <c r="F16" s="3">
        <v>60</v>
      </c>
      <c r="G16" s="3">
        <v>8.6</v>
      </c>
      <c r="H16" s="4">
        <v>0.28599999999999998</v>
      </c>
      <c r="I16" s="5">
        <v>77012</v>
      </c>
      <c r="J16" s="5">
        <v>11002</v>
      </c>
      <c r="K16" s="4">
        <v>0.371</v>
      </c>
      <c r="L16" s="4">
        <v>0</v>
      </c>
      <c r="M16" s="5">
        <v>349205</v>
      </c>
      <c r="N16" s="5">
        <v>28583</v>
      </c>
      <c r="O16" s="5">
        <v>107699.5</v>
      </c>
      <c r="P16" s="5">
        <v>109687</v>
      </c>
      <c r="Q16" s="4">
        <v>8.2000000000000003E-2</v>
      </c>
      <c r="R16" s="4">
        <v>0.26500000000000001</v>
      </c>
      <c r="S16" s="18">
        <v>3.242</v>
      </c>
      <c r="T16" s="10">
        <v>421878</v>
      </c>
      <c r="U16" s="10">
        <v>32896</v>
      </c>
      <c r="V16" s="11">
        <v>7.8E-2</v>
      </c>
      <c r="W16" s="12">
        <f>IF(raceday_22_23[[#This Row],[Last Year Turnover]]&lt;&gt;0, raceday_22_23[[#This Row],[GBR/TO%]]-raceday_22_23[[#This Row],[Last Year GBR/TO%]], 0)</f>
        <v>4.0000000000000036E-3</v>
      </c>
      <c r="X16" s="88">
        <f>MONTH(raceday_22_23[[#This Row],[Raceday Date]])</f>
        <v>8</v>
      </c>
      <c r="Y1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7" spans="1:25" x14ac:dyDescent="0.3">
      <c r="A17" s="8">
        <v>45527</v>
      </c>
      <c r="B17" s="88" t="s">
        <v>32</v>
      </c>
      <c r="C17" s="88" t="s">
        <v>0</v>
      </c>
      <c r="D17" s="88" t="s">
        <v>26</v>
      </c>
      <c r="E17" s="3">
        <v>9</v>
      </c>
      <c r="F17" s="3">
        <v>65</v>
      </c>
      <c r="G17" s="3">
        <v>7.2</v>
      </c>
      <c r="H17" s="4">
        <v>0.222</v>
      </c>
      <c r="I17" s="5">
        <v>138207</v>
      </c>
      <c r="J17" s="5">
        <v>15356</v>
      </c>
      <c r="K17" s="4">
        <v>-0.22800000000000001</v>
      </c>
      <c r="L17" s="4">
        <v>0</v>
      </c>
      <c r="M17" s="5">
        <v>481689</v>
      </c>
      <c r="N17" s="5">
        <v>-31572</v>
      </c>
      <c r="O17" s="5">
        <v>164613.13</v>
      </c>
      <c r="P17" s="5">
        <v>254850</v>
      </c>
      <c r="Q17" s="4">
        <v>-6.6000000000000003E-2</v>
      </c>
      <c r="R17" s="4">
        <v>-0.192</v>
      </c>
      <c r="S17" s="18">
        <v>2.9260000000000002</v>
      </c>
      <c r="T17" s="10">
        <v>0</v>
      </c>
      <c r="U17" s="10">
        <v>0</v>
      </c>
      <c r="V17" s="11">
        <v>0</v>
      </c>
      <c r="W17" s="12">
        <f>IF(raceday_22_23[[#This Row],[Last Year Turnover]]&lt;&gt;0, raceday_22_23[[#This Row],[GBR/TO%]]-raceday_22_23[[#This Row],[Last Year GBR/TO%]], 0)</f>
        <v>0</v>
      </c>
      <c r="X17" s="88">
        <f>MONTH(raceday_22_23[[#This Row],[Raceday Date]])</f>
        <v>8</v>
      </c>
      <c r="Y1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8" spans="1:25" x14ac:dyDescent="0.3">
      <c r="A18" s="8">
        <v>45527</v>
      </c>
      <c r="B18" s="88" t="s">
        <v>32</v>
      </c>
      <c r="C18" s="88" t="s">
        <v>1</v>
      </c>
      <c r="D18" s="88" t="s">
        <v>27</v>
      </c>
      <c r="E18" s="3">
        <v>10</v>
      </c>
      <c r="F18" s="3">
        <v>101</v>
      </c>
      <c r="G18" s="3">
        <v>10.1</v>
      </c>
      <c r="H18" s="4">
        <v>0.2</v>
      </c>
      <c r="I18" s="5">
        <v>187650</v>
      </c>
      <c r="J18" s="5">
        <v>18765</v>
      </c>
      <c r="K18" s="4">
        <v>0.14599999999999999</v>
      </c>
      <c r="L18" s="4">
        <v>0.1</v>
      </c>
      <c r="M18" s="5">
        <v>893430</v>
      </c>
      <c r="N18" s="5">
        <v>27474</v>
      </c>
      <c r="O18" s="5">
        <v>225609.42</v>
      </c>
      <c r="P18" s="5">
        <v>275318</v>
      </c>
      <c r="Q18" s="4">
        <v>3.1E-2</v>
      </c>
      <c r="R18" s="4">
        <v>0.122</v>
      </c>
      <c r="S18" s="18">
        <v>3.96</v>
      </c>
      <c r="T18" s="10">
        <v>945503</v>
      </c>
      <c r="U18" s="10">
        <v>221339</v>
      </c>
      <c r="V18" s="11">
        <v>0.23400000000000001</v>
      </c>
      <c r="W18" s="12">
        <f>IF(raceday_22_23[[#This Row],[Last Year Turnover]]&lt;&gt;0, raceday_22_23[[#This Row],[GBR/TO%]]-raceday_22_23[[#This Row],[Last Year GBR/TO%]], 0)</f>
        <v>-0.20300000000000001</v>
      </c>
      <c r="X18" s="88">
        <f>MONTH(raceday_22_23[[#This Row],[Raceday Date]])</f>
        <v>8</v>
      </c>
      <c r="Y1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19" spans="1:25" x14ac:dyDescent="0.3">
      <c r="A19" s="8">
        <v>45529</v>
      </c>
      <c r="B19" s="88" t="s">
        <v>33</v>
      </c>
      <c r="C19" s="88" t="s">
        <v>89</v>
      </c>
      <c r="D19" s="88" t="s">
        <v>27</v>
      </c>
      <c r="E19" s="3">
        <v>11</v>
      </c>
      <c r="F19" s="3">
        <v>102</v>
      </c>
      <c r="G19" s="3">
        <v>9.3000000000000007</v>
      </c>
      <c r="H19" s="4">
        <v>0.36399999999999999</v>
      </c>
      <c r="I19" s="5">
        <v>110978</v>
      </c>
      <c r="J19" s="5">
        <v>10089</v>
      </c>
      <c r="K19" s="4">
        <v>0.97199999999999998</v>
      </c>
      <c r="L19" s="4">
        <v>9.0999999999999998E-2</v>
      </c>
      <c r="M19" s="5">
        <v>742559</v>
      </c>
      <c r="N19" s="5">
        <v>107888</v>
      </c>
      <c r="O19" s="5">
        <v>143760.75</v>
      </c>
      <c r="P19" s="5">
        <v>172534</v>
      </c>
      <c r="Q19" s="4">
        <v>0.14499999999999999</v>
      </c>
      <c r="R19" s="4">
        <v>0.75</v>
      </c>
      <c r="S19" s="18">
        <v>5.165</v>
      </c>
      <c r="T19" s="10">
        <v>786047</v>
      </c>
      <c r="U19" s="10">
        <v>194159</v>
      </c>
      <c r="V19" s="11">
        <v>0.247</v>
      </c>
      <c r="W19" s="12">
        <f>IF(raceday_22_23[[#This Row],[Last Year Turnover]]&lt;&gt;0, raceday_22_23[[#This Row],[GBR/TO%]]-raceday_22_23[[#This Row],[Last Year GBR/TO%]], 0)</f>
        <v>-0.10200000000000001</v>
      </c>
      <c r="X19" s="88">
        <f>MONTH(raceday_22_23[[#This Row],[Raceday Date]])</f>
        <v>8</v>
      </c>
      <c r="Y1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0" spans="1:25" x14ac:dyDescent="0.3">
      <c r="A20" s="8">
        <v>45531</v>
      </c>
      <c r="B20" s="88" t="s">
        <v>77</v>
      </c>
      <c r="C20" s="88" t="s">
        <v>74</v>
      </c>
      <c r="D20" s="88" t="s">
        <v>26</v>
      </c>
      <c r="E20" s="3">
        <v>7</v>
      </c>
      <c r="F20" s="3">
        <v>59</v>
      </c>
      <c r="G20" s="3">
        <v>8.4</v>
      </c>
      <c r="H20" s="4">
        <v>0.42899999999999999</v>
      </c>
      <c r="I20" s="5">
        <v>52500</v>
      </c>
      <c r="J20" s="5">
        <v>7500</v>
      </c>
      <c r="K20" s="4">
        <v>0.83699999999999997</v>
      </c>
      <c r="L20" s="4">
        <v>0</v>
      </c>
      <c r="M20" s="5">
        <v>322340</v>
      </c>
      <c r="N20" s="5">
        <v>43950</v>
      </c>
      <c r="O20" s="5">
        <v>77686.240000000005</v>
      </c>
      <c r="P20" s="5">
        <v>194873</v>
      </c>
      <c r="Q20" s="4">
        <v>0.13600000000000001</v>
      </c>
      <c r="R20" s="4">
        <v>0.56599999999999995</v>
      </c>
      <c r="S20" s="18">
        <v>4.149</v>
      </c>
      <c r="T20" s="10">
        <v>0</v>
      </c>
      <c r="U20" s="10">
        <v>0</v>
      </c>
      <c r="V20" s="11">
        <v>0</v>
      </c>
      <c r="W20" s="12">
        <f>IF(raceday_22_23[[#This Row],[Last Year Turnover]]&lt;&gt;0, raceday_22_23[[#This Row],[GBR/TO%]]-raceday_22_23[[#This Row],[Last Year GBR/TO%]], 0)</f>
        <v>0</v>
      </c>
      <c r="X20" s="88">
        <f>MONTH(raceday_22_23[[#This Row],[Raceday Date]])</f>
        <v>8</v>
      </c>
      <c r="Y2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1" spans="1:25" x14ac:dyDescent="0.3">
      <c r="A21" s="8">
        <v>45533</v>
      </c>
      <c r="B21" s="88" t="s">
        <v>31</v>
      </c>
      <c r="C21" s="88" t="s">
        <v>72</v>
      </c>
      <c r="D21" s="88" t="s">
        <v>73</v>
      </c>
      <c r="E21" s="3">
        <v>10</v>
      </c>
      <c r="F21" s="3">
        <v>80</v>
      </c>
      <c r="G21" s="3">
        <v>8</v>
      </c>
      <c r="H21" s="4">
        <v>0.6</v>
      </c>
      <c r="I21" s="5">
        <v>106898</v>
      </c>
      <c r="J21" s="5">
        <v>10690</v>
      </c>
      <c r="K21" s="4">
        <v>0.97499999999999998</v>
      </c>
      <c r="L21" s="4">
        <v>0</v>
      </c>
      <c r="M21" s="5">
        <v>532857</v>
      </c>
      <c r="N21" s="5">
        <v>104182</v>
      </c>
      <c r="O21" s="5">
        <v>128998.34</v>
      </c>
      <c r="P21" s="5">
        <v>352923</v>
      </c>
      <c r="Q21" s="4">
        <v>0.19600000000000001</v>
      </c>
      <c r="R21" s="4">
        <v>0.80800000000000005</v>
      </c>
      <c r="S21" s="18">
        <v>4.1310000000000002</v>
      </c>
      <c r="T21" s="10">
        <v>411996</v>
      </c>
      <c r="U21" s="10">
        <v>37275</v>
      </c>
      <c r="V21" s="11">
        <v>0.09</v>
      </c>
      <c r="W21" s="12">
        <f>IF(raceday_22_23[[#This Row],[Last Year Turnover]]&lt;&gt;0, raceday_22_23[[#This Row],[GBR/TO%]]-raceday_22_23[[#This Row],[Last Year GBR/TO%]], 0)</f>
        <v>0.10600000000000001</v>
      </c>
      <c r="X21" s="88">
        <f>MONTH(raceday_22_23[[#This Row],[Raceday Date]])</f>
        <v>8</v>
      </c>
      <c r="Y2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2" spans="1:25" x14ac:dyDescent="0.3">
      <c r="A22" s="8">
        <v>45534</v>
      </c>
      <c r="B22" s="88" t="s">
        <v>32</v>
      </c>
      <c r="C22" s="88" t="s">
        <v>0</v>
      </c>
      <c r="D22" s="88" t="s">
        <v>26</v>
      </c>
      <c r="E22" s="3">
        <v>8</v>
      </c>
      <c r="F22" s="3">
        <v>64</v>
      </c>
      <c r="G22" s="3">
        <v>8</v>
      </c>
      <c r="H22" s="4">
        <v>0.5</v>
      </c>
      <c r="I22" s="5">
        <v>117897</v>
      </c>
      <c r="J22" s="5">
        <v>14737</v>
      </c>
      <c r="K22" s="4">
        <v>0.51100000000000001</v>
      </c>
      <c r="L22" s="4">
        <v>0.125</v>
      </c>
      <c r="M22" s="5">
        <v>499966</v>
      </c>
      <c r="N22" s="5">
        <v>60245</v>
      </c>
      <c r="O22" s="5">
        <v>147679.38</v>
      </c>
      <c r="P22" s="5">
        <v>145468</v>
      </c>
      <c r="Q22" s="4">
        <v>0.12</v>
      </c>
      <c r="R22" s="4">
        <v>0.40799999999999997</v>
      </c>
      <c r="S22" s="18">
        <v>3.3849999999999998</v>
      </c>
      <c r="T22" s="10">
        <v>0</v>
      </c>
      <c r="U22" s="10">
        <v>0</v>
      </c>
      <c r="V22" s="11">
        <v>0</v>
      </c>
      <c r="W22" s="12">
        <f>IF(raceday_22_23[[#This Row],[Last Year Turnover]]&lt;&gt;0, raceday_22_23[[#This Row],[GBR/TO%]]-raceday_22_23[[#This Row],[Last Year GBR/TO%]], 0)</f>
        <v>0</v>
      </c>
      <c r="X22" s="88">
        <f>MONTH(raceday_22_23[[#This Row],[Raceday Date]])</f>
        <v>8</v>
      </c>
      <c r="Y2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3" spans="1:25" x14ac:dyDescent="0.3">
      <c r="A23" s="8">
        <v>45534</v>
      </c>
      <c r="B23" s="88" t="s">
        <v>32</v>
      </c>
      <c r="C23" s="88" t="s">
        <v>1</v>
      </c>
      <c r="D23" s="88" t="s">
        <v>27</v>
      </c>
      <c r="E23" s="3">
        <v>10</v>
      </c>
      <c r="F23" s="3">
        <v>94</v>
      </c>
      <c r="G23" s="3">
        <v>9.4</v>
      </c>
      <c r="H23" s="4">
        <v>0.5</v>
      </c>
      <c r="I23" s="5">
        <v>147957</v>
      </c>
      <c r="J23" s="5">
        <v>14796</v>
      </c>
      <c r="K23" s="4">
        <v>0.78300000000000003</v>
      </c>
      <c r="L23" s="4">
        <v>0.1</v>
      </c>
      <c r="M23" s="5">
        <v>861544</v>
      </c>
      <c r="N23" s="5">
        <v>115897</v>
      </c>
      <c r="O23" s="5">
        <v>185758.17</v>
      </c>
      <c r="P23" s="5">
        <v>281850</v>
      </c>
      <c r="Q23" s="4">
        <v>0.13500000000000001</v>
      </c>
      <c r="R23" s="4">
        <v>0.624</v>
      </c>
      <c r="S23" s="18">
        <v>4.6379999999999999</v>
      </c>
      <c r="T23" s="10">
        <v>1022956</v>
      </c>
      <c r="U23" s="10">
        <v>265574</v>
      </c>
      <c r="V23" s="11">
        <v>0.26</v>
      </c>
      <c r="W23" s="12">
        <f>IF(raceday_22_23[[#This Row],[Last Year Turnover]]&lt;&gt;0, raceday_22_23[[#This Row],[GBR/TO%]]-raceday_22_23[[#This Row],[Last Year GBR/TO%]], 0)</f>
        <v>-0.125</v>
      </c>
      <c r="X23" s="88">
        <f>MONTH(raceday_22_23[[#This Row],[Raceday Date]])</f>
        <v>8</v>
      </c>
      <c r="Y2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4" spans="1:25" x14ac:dyDescent="0.3">
      <c r="A24" s="8">
        <v>45536</v>
      </c>
      <c r="B24" s="88" t="s">
        <v>33</v>
      </c>
      <c r="C24" s="88" t="s">
        <v>84</v>
      </c>
      <c r="D24" s="88" t="s">
        <v>27</v>
      </c>
      <c r="E24" s="3">
        <v>11</v>
      </c>
      <c r="F24" s="3">
        <v>112</v>
      </c>
      <c r="G24" s="3">
        <v>10.199999999999999</v>
      </c>
      <c r="H24" s="4">
        <v>0.45500000000000002</v>
      </c>
      <c r="I24" s="5">
        <v>114649</v>
      </c>
      <c r="J24" s="5">
        <v>10423</v>
      </c>
      <c r="K24" s="4">
        <v>1.204</v>
      </c>
      <c r="L24" s="4">
        <v>9.0999999999999998E-2</v>
      </c>
      <c r="M24" s="5">
        <v>1026437</v>
      </c>
      <c r="N24" s="5">
        <v>138019</v>
      </c>
      <c r="O24" s="5">
        <v>144230.24</v>
      </c>
      <c r="P24" s="5">
        <v>198277</v>
      </c>
      <c r="Q24" s="4">
        <v>0.13400000000000001</v>
      </c>
      <c r="R24" s="4">
        <v>0.95699999999999996</v>
      </c>
      <c r="S24" s="18">
        <v>7.117</v>
      </c>
      <c r="T24" s="10">
        <v>786759</v>
      </c>
      <c r="U24" s="10">
        <v>160723</v>
      </c>
      <c r="V24" s="11">
        <v>0.20399999999999999</v>
      </c>
      <c r="W24" s="12">
        <f>IF(raceday_22_23[[#This Row],[Last Year Turnover]]&lt;&gt;0, raceday_22_23[[#This Row],[GBR/TO%]]-raceday_22_23[[#This Row],[Last Year GBR/TO%]], 0)</f>
        <v>-6.9999999999999979E-2</v>
      </c>
      <c r="X24" s="88">
        <f>MONTH(raceday_22_23[[#This Row],[Raceday Date]])</f>
        <v>9</v>
      </c>
      <c r="Y2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5" spans="1:25" x14ac:dyDescent="0.3">
      <c r="A25" s="8">
        <v>45538</v>
      </c>
      <c r="B25" s="88" t="s">
        <v>77</v>
      </c>
      <c r="C25" s="88" t="s">
        <v>74</v>
      </c>
      <c r="D25" s="88" t="s">
        <v>26</v>
      </c>
      <c r="E25" s="3">
        <v>6</v>
      </c>
      <c r="F25" s="3">
        <v>48</v>
      </c>
      <c r="G25" s="3">
        <v>8</v>
      </c>
      <c r="H25" s="4">
        <v>0.33300000000000002</v>
      </c>
      <c r="I25" s="5">
        <v>44640</v>
      </c>
      <c r="J25" s="5">
        <v>7440</v>
      </c>
      <c r="K25" s="4">
        <v>1.8420000000000001</v>
      </c>
      <c r="L25" s="4">
        <v>0</v>
      </c>
      <c r="M25" s="5">
        <v>273577</v>
      </c>
      <c r="N25" s="5">
        <v>82223</v>
      </c>
      <c r="O25" s="5">
        <v>69931.240000000005</v>
      </c>
      <c r="P25" s="5">
        <v>156401</v>
      </c>
      <c r="Q25" s="4">
        <v>0.30099999999999999</v>
      </c>
      <c r="R25" s="4">
        <v>1.1759999999999999</v>
      </c>
      <c r="S25" s="18">
        <v>3.9119999999999999</v>
      </c>
      <c r="T25" s="10">
        <v>0</v>
      </c>
      <c r="U25" s="10">
        <v>0</v>
      </c>
      <c r="V25" s="11">
        <v>0</v>
      </c>
      <c r="W25" s="12">
        <f>IF(raceday_22_23[[#This Row],[Last Year Turnover]]&lt;&gt;0, raceday_22_23[[#This Row],[GBR/TO%]]-raceday_22_23[[#This Row],[Last Year GBR/TO%]], 0)</f>
        <v>0</v>
      </c>
      <c r="X25" s="88">
        <f>MONTH(raceday_22_23[[#This Row],[Raceday Date]])</f>
        <v>9</v>
      </c>
      <c r="Y2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6" spans="1:25" x14ac:dyDescent="0.3">
      <c r="A26" s="8">
        <v>45540</v>
      </c>
      <c r="B26" s="88" t="s">
        <v>31</v>
      </c>
      <c r="C26" s="88" t="s">
        <v>90</v>
      </c>
      <c r="D26" s="88" t="s">
        <v>73</v>
      </c>
      <c r="E26" s="3">
        <v>8</v>
      </c>
      <c r="F26" s="3">
        <v>74</v>
      </c>
      <c r="G26" s="3">
        <v>9.1999999999999993</v>
      </c>
      <c r="H26" s="4">
        <v>0.25</v>
      </c>
      <c r="I26" s="5">
        <v>89363</v>
      </c>
      <c r="J26" s="5">
        <v>11170</v>
      </c>
      <c r="K26" s="4">
        <v>1.1379999999999999</v>
      </c>
      <c r="L26" s="4">
        <v>0</v>
      </c>
      <c r="M26" s="5">
        <v>480642</v>
      </c>
      <c r="N26" s="5">
        <v>101686</v>
      </c>
      <c r="O26" s="5">
        <v>124644.2</v>
      </c>
      <c r="P26" s="5">
        <v>177931</v>
      </c>
      <c r="Q26" s="4">
        <v>0.21199999999999999</v>
      </c>
      <c r="R26" s="4">
        <v>0.81599999999999995</v>
      </c>
      <c r="S26" s="18">
        <v>3.8559999999999999</v>
      </c>
      <c r="T26" s="10">
        <v>467922</v>
      </c>
      <c r="U26" s="10">
        <v>100234</v>
      </c>
      <c r="V26" s="11">
        <v>0.214</v>
      </c>
      <c r="W26" s="12">
        <f>IF(raceday_22_23[[#This Row],[Last Year Turnover]]&lt;&gt;0, raceday_22_23[[#This Row],[GBR/TO%]]-raceday_22_23[[#This Row],[Last Year GBR/TO%]], 0)</f>
        <v>-2.0000000000000018E-3</v>
      </c>
      <c r="X26" s="88">
        <f>MONTH(raceday_22_23[[#This Row],[Raceday Date]])</f>
        <v>9</v>
      </c>
      <c r="Y2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7" spans="1:25" x14ac:dyDescent="0.3">
      <c r="A27" s="8">
        <v>45541</v>
      </c>
      <c r="B27" s="88" t="s">
        <v>32</v>
      </c>
      <c r="C27" s="88" t="s">
        <v>1</v>
      </c>
      <c r="D27" s="88" t="s">
        <v>27</v>
      </c>
      <c r="E27" s="3">
        <v>10</v>
      </c>
      <c r="F27" s="3">
        <v>100</v>
      </c>
      <c r="G27" s="3">
        <v>10</v>
      </c>
      <c r="H27" s="4">
        <v>0.5</v>
      </c>
      <c r="I27" s="5">
        <v>221305</v>
      </c>
      <c r="J27" s="5">
        <v>22130</v>
      </c>
      <c r="K27" s="4">
        <v>0.95599999999999996</v>
      </c>
      <c r="L27" s="4">
        <v>0.1</v>
      </c>
      <c r="M27" s="5">
        <v>1093806</v>
      </c>
      <c r="N27" s="5">
        <v>211595</v>
      </c>
      <c r="O27" s="5">
        <v>259001.92</v>
      </c>
      <c r="P27" s="5">
        <v>332236</v>
      </c>
      <c r="Q27" s="4">
        <v>0.193</v>
      </c>
      <c r="R27" s="4">
        <v>0.81699999999999995</v>
      </c>
      <c r="S27" s="18">
        <v>4.2229999999999999</v>
      </c>
      <c r="T27" s="10">
        <v>1086914</v>
      </c>
      <c r="U27" s="10">
        <v>268511</v>
      </c>
      <c r="V27" s="11">
        <v>0.247</v>
      </c>
      <c r="W27" s="12">
        <f>IF(raceday_22_23[[#This Row],[Last Year Turnover]]&lt;&gt;0, raceday_22_23[[#This Row],[GBR/TO%]]-raceday_22_23[[#This Row],[Last Year GBR/TO%]], 0)</f>
        <v>-5.3999999999999992E-2</v>
      </c>
      <c r="X27" s="88">
        <f>MONTH(raceday_22_23[[#This Row],[Raceday Date]])</f>
        <v>9</v>
      </c>
      <c r="Y2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8" spans="1:25" x14ac:dyDescent="0.3">
      <c r="A28" s="8">
        <v>45541</v>
      </c>
      <c r="B28" s="88" t="s">
        <v>32</v>
      </c>
      <c r="C28" s="88" t="s">
        <v>0</v>
      </c>
      <c r="D28" s="88" t="s">
        <v>26</v>
      </c>
      <c r="E28" s="3">
        <v>8</v>
      </c>
      <c r="F28" s="3">
        <v>74</v>
      </c>
      <c r="G28" s="3">
        <v>9.1999999999999993</v>
      </c>
      <c r="H28" s="4">
        <v>0</v>
      </c>
      <c r="I28" s="5">
        <v>169667</v>
      </c>
      <c r="J28" s="5">
        <v>21208</v>
      </c>
      <c r="K28" s="4">
        <v>0.78700000000000003</v>
      </c>
      <c r="L28" s="4">
        <v>0</v>
      </c>
      <c r="M28" s="5">
        <v>591824</v>
      </c>
      <c r="N28" s="5">
        <v>133571</v>
      </c>
      <c r="O28" s="5">
        <v>196073.13</v>
      </c>
      <c r="P28" s="5">
        <v>249819</v>
      </c>
      <c r="Q28" s="4">
        <v>0.22600000000000001</v>
      </c>
      <c r="R28" s="4">
        <v>0.68100000000000005</v>
      </c>
      <c r="S28" s="18">
        <v>3.0179999999999998</v>
      </c>
      <c r="T28" s="10">
        <v>0</v>
      </c>
      <c r="U28" s="10">
        <v>0</v>
      </c>
      <c r="V28" s="11">
        <v>0</v>
      </c>
      <c r="W28" s="12">
        <f>IF(raceday_22_23[[#This Row],[Last Year Turnover]]&lt;&gt;0, raceday_22_23[[#This Row],[GBR/TO%]]-raceday_22_23[[#This Row],[Last Year GBR/TO%]], 0)</f>
        <v>0</v>
      </c>
      <c r="X28" s="88">
        <f>MONTH(raceday_22_23[[#This Row],[Raceday Date]])</f>
        <v>9</v>
      </c>
      <c r="Y2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29" spans="1:25" x14ac:dyDescent="0.3">
      <c r="A29" s="8">
        <v>45543</v>
      </c>
      <c r="B29" s="88" t="s">
        <v>33</v>
      </c>
      <c r="C29" s="88" t="s">
        <v>91</v>
      </c>
      <c r="D29" s="88" t="s">
        <v>27</v>
      </c>
      <c r="E29" s="3">
        <v>12</v>
      </c>
      <c r="F29" s="3">
        <v>153</v>
      </c>
      <c r="G29" s="3">
        <v>12.8</v>
      </c>
      <c r="H29" s="4">
        <v>8.3000000000000004E-2</v>
      </c>
      <c r="I29" s="5">
        <v>136821</v>
      </c>
      <c r="J29" s="5">
        <v>11402</v>
      </c>
      <c r="K29" s="4">
        <v>1.8580000000000001</v>
      </c>
      <c r="L29" s="4">
        <v>0.16700000000000001</v>
      </c>
      <c r="M29" s="5">
        <v>1105528</v>
      </c>
      <c r="N29" s="5">
        <v>254196</v>
      </c>
      <c r="O29" s="5">
        <v>164576.9</v>
      </c>
      <c r="P29" s="5">
        <v>249468</v>
      </c>
      <c r="Q29" s="4">
        <v>0.23</v>
      </c>
      <c r="R29" s="4">
        <v>1.5449999999999999</v>
      </c>
      <c r="S29" s="18">
        <v>6.7169999999999996</v>
      </c>
      <c r="T29" s="10">
        <v>1045105</v>
      </c>
      <c r="U29" s="10">
        <v>241066</v>
      </c>
      <c r="V29" s="11">
        <v>0.23100000000000001</v>
      </c>
      <c r="W29" s="12">
        <f>IF(raceday_22_23[[#This Row],[Last Year Turnover]]&lt;&gt;0, raceday_22_23[[#This Row],[GBR/TO%]]-raceday_22_23[[#This Row],[Last Year GBR/TO%]], 0)</f>
        <v>-1.0000000000000009E-3</v>
      </c>
      <c r="X29" s="88">
        <f>MONTH(raceday_22_23[[#This Row],[Raceday Date]])</f>
        <v>9</v>
      </c>
      <c r="Y2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0" spans="1:25" x14ac:dyDescent="0.3">
      <c r="A30" s="8">
        <v>45545</v>
      </c>
      <c r="B30" s="88" t="s">
        <v>77</v>
      </c>
      <c r="C30" s="88" t="s">
        <v>74</v>
      </c>
      <c r="D30" s="88" t="s">
        <v>26</v>
      </c>
      <c r="E30" s="3">
        <v>8</v>
      </c>
      <c r="F30" s="3">
        <v>67</v>
      </c>
      <c r="G30" s="3">
        <v>8.4</v>
      </c>
      <c r="H30" s="4">
        <v>0.375</v>
      </c>
      <c r="I30" s="5">
        <v>59940</v>
      </c>
      <c r="J30" s="5">
        <v>7492</v>
      </c>
      <c r="K30" s="4">
        <v>0.67800000000000005</v>
      </c>
      <c r="L30" s="4">
        <v>0</v>
      </c>
      <c r="M30" s="5">
        <v>331698</v>
      </c>
      <c r="N30" s="5">
        <v>40662</v>
      </c>
      <c r="O30" s="5">
        <v>85126.24</v>
      </c>
      <c r="P30" s="5">
        <v>178386</v>
      </c>
      <c r="Q30" s="4">
        <v>0.123</v>
      </c>
      <c r="R30" s="4">
        <v>0.47799999999999998</v>
      </c>
      <c r="S30" s="18">
        <v>3.8969999999999998</v>
      </c>
      <c r="T30" s="10">
        <v>0</v>
      </c>
      <c r="U30" s="10">
        <v>0</v>
      </c>
      <c r="V30" s="11">
        <v>0</v>
      </c>
      <c r="W30" s="12">
        <f>IF(raceday_22_23[[#This Row],[Last Year Turnover]]&lt;&gt;0, raceday_22_23[[#This Row],[GBR/TO%]]-raceday_22_23[[#This Row],[Last Year GBR/TO%]], 0)</f>
        <v>0</v>
      </c>
      <c r="X30" s="88">
        <f>MONTH(raceday_22_23[[#This Row],[Raceday Date]])</f>
        <v>9</v>
      </c>
      <c r="Y3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1" spans="1:25" x14ac:dyDescent="0.3">
      <c r="A31" s="8">
        <v>45547</v>
      </c>
      <c r="B31" s="88" t="s">
        <v>31</v>
      </c>
      <c r="C31" s="88" t="s">
        <v>85</v>
      </c>
      <c r="D31" s="88" t="s">
        <v>73</v>
      </c>
      <c r="E31" s="3">
        <v>8</v>
      </c>
      <c r="F31" s="3">
        <v>64</v>
      </c>
      <c r="G31" s="3">
        <v>8</v>
      </c>
      <c r="H31" s="4">
        <v>0.25</v>
      </c>
      <c r="I31" s="5">
        <v>85612</v>
      </c>
      <c r="J31" s="5">
        <v>10702</v>
      </c>
      <c r="K31" s="4">
        <v>1.1970000000000001</v>
      </c>
      <c r="L31" s="4">
        <v>0</v>
      </c>
      <c r="M31" s="5">
        <v>386291</v>
      </c>
      <c r="N31" s="5">
        <v>102454</v>
      </c>
      <c r="O31" s="5">
        <v>110440.36</v>
      </c>
      <c r="P31" s="5">
        <v>166901</v>
      </c>
      <c r="Q31" s="4">
        <v>0.26500000000000001</v>
      </c>
      <c r="R31" s="4">
        <v>0.92800000000000005</v>
      </c>
      <c r="S31" s="18">
        <v>3.4980000000000002</v>
      </c>
      <c r="T31" s="10">
        <v>338213</v>
      </c>
      <c r="U31" s="10">
        <v>58631</v>
      </c>
      <c r="V31" s="11">
        <v>0.17299999999999999</v>
      </c>
      <c r="W31" s="12">
        <f>IF(raceday_22_23[[#This Row],[Last Year Turnover]]&lt;&gt;0, raceday_22_23[[#This Row],[GBR/TO%]]-raceday_22_23[[#This Row],[Last Year GBR/TO%]], 0)</f>
        <v>9.2000000000000026E-2</v>
      </c>
      <c r="X31" s="88">
        <f>MONTH(raceday_22_23[[#This Row],[Raceday Date]])</f>
        <v>9</v>
      </c>
      <c r="Y3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2" spans="1:25" x14ac:dyDescent="0.3">
      <c r="A32" s="8">
        <v>45548</v>
      </c>
      <c r="B32" s="88" t="s">
        <v>32</v>
      </c>
      <c r="C32" s="88" t="s">
        <v>0</v>
      </c>
      <c r="D32" s="88" t="s">
        <v>26</v>
      </c>
      <c r="E32" s="3">
        <v>10</v>
      </c>
      <c r="F32" s="3">
        <v>75</v>
      </c>
      <c r="G32" s="3">
        <v>7.5</v>
      </c>
      <c r="H32" s="4">
        <v>0.3</v>
      </c>
      <c r="I32" s="5">
        <v>187129</v>
      </c>
      <c r="J32" s="5">
        <v>18713</v>
      </c>
      <c r="K32" s="4">
        <v>0.49</v>
      </c>
      <c r="L32" s="4">
        <v>0.1</v>
      </c>
      <c r="M32" s="5">
        <v>649506</v>
      </c>
      <c r="N32" s="5">
        <v>91734</v>
      </c>
      <c r="O32" s="5">
        <v>213535.63</v>
      </c>
      <c r="P32" s="5">
        <v>291951</v>
      </c>
      <c r="Q32" s="4">
        <v>0.14099999999999999</v>
      </c>
      <c r="R32" s="4">
        <v>0.43</v>
      </c>
      <c r="S32" s="18">
        <v>3.0419999999999998</v>
      </c>
      <c r="T32" s="10">
        <v>661998</v>
      </c>
      <c r="U32" s="10">
        <v>155789</v>
      </c>
      <c r="V32" s="11">
        <v>0.23499999999999999</v>
      </c>
      <c r="W32" s="12">
        <f>IF(raceday_22_23[[#This Row],[Last Year Turnover]]&lt;&gt;0, raceday_22_23[[#This Row],[GBR/TO%]]-raceday_22_23[[#This Row],[Last Year GBR/TO%]], 0)</f>
        <v>-9.4E-2</v>
      </c>
      <c r="X32" s="88">
        <f>MONTH(raceday_22_23[[#This Row],[Raceday Date]])</f>
        <v>9</v>
      </c>
      <c r="Y3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3" spans="1:25" x14ac:dyDescent="0.3">
      <c r="A33" s="8">
        <v>45548</v>
      </c>
      <c r="B33" s="88" t="s">
        <v>32</v>
      </c>
      <c r="C33" s="88" t="s">
        <v>1</v>
      </c>
      <c r="D33" s="88" t="s">
        <v>27</v>
      </c>
      <c r="E33" s="3">
        <v>11</v>
      </c>
      <c r="F33" s="3">
        <v>109</v>
      </c>
      <c r="G33" s="3">
        <v>9.9</v>
      </c>
      <c r="H33" s="4">
        <v>0.45500000000000002</v>
      </c>
      <c r="I33" s="5">
        <v>224386</v>
      </c>
      <c r="J33" s="5">
        <v>20399</v>
      </c>
      <c r="K33" s="4">
        <v>0.11899999999999999</v>
      </c>
      <c r="L33" s="4">
        <v>0.182</v>
      </c>
      <c r="M33" s="5">
        <v>916001</v>
      </c>
      <c r="N33" s="5">
        <v>26750</v>
      </c>
      <c r="O33" s="5">
        <v>262291.92</v>
      </c>
      <c r="P33" s="5">
        <v>385680</v>
      </c>
      <c r="Q33" s="4">
        <v>2.9000000000000001E-2</v>
      </c>
      <c r="R33" s="4">
        <v>0.10199999999999999</v>
      </c>
      <c r="S33" s="18">
        <v>3.492</v>
      </c>
      <c r="T33" s="10">
        <v>899965</v>
      </c>
      <c r="U33" s="10">
        <v>240848</v>
      </c>
      <c r="V33" s="11">
        <v>0.26800000000000002</v>
      </c>
      <c r="W33" s="12">
        <f>IF(raceday_22_23[[#This Row],[Last Year Turnover]]&lt;&gt;0, raceday_22_23[[#This Row],[GBR/TO%]]-raceday_22_23[[#This Row],[Last Year GBR/TO%]], 0)</f>
        <v>-0.23900000000000002</v>
      </c>
      <c r="X33" s="88">
        <f>MONTH(raceday_22_23[[#This Row],[Raceday Date]])</f>
        <v>9</v>
      </c>
      <c r="Y3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4" spans="1:25" x14ac:dyDescent="0.3">
      <c r="A34" s="8">
        <v>45550</v>
      </c>
      <c r="B34" s="88" t="s">
        <v>33</v>
      </c>
      <c r="C34" s="88" t="s">
        <v>92</v>
      </c>
      <c r="D34" s="88" t="s">
        <v>73</v>
      </c>
      <c r="E34" s="3">
        <v>10</v>
      </c>
      <c r="F34" s="3">
        <v>94</v>
      </c>
      <c r="G34" s="3">
        <v>9.4</v>
      </c>
      <c r="H34" s="4">
        <v>0.4</v>
      </c>
      <c r="I34" s="5">
        <v>197637</v>
      </c>
      <c r="J34" s="5">
        <v>19764</v>
      </c>
      <c r="K34" s="4">
        <v>0.878</v>
      </c>
      <c r="L34" s="4">
        <v>0.3</v>
      </c>
      <c r="M34" s="5">
        <v>875993</v>
      </c>
      <c r="N34" s="5">
        <v>173540</v>
      </c>
      <c r="O34" s="5">
        <v>223498.7</v>
      </c>
      <c r="P34" s="5">
        <v>228653</v>
      </c>
      <c r="Q34" s="4">
        <v>0.19800000000000001</v>
      </c>
      <c r="R34" s="4">
        <v>0.77600000000000002</v>
      </c>
      <c r="S34" s="18">
        <v>3.919</v>
      </c>
      <c r="T34" s="10">
        <v>918411</v>
      </c>
      <c r="U34" s="10">
        <v>163275</v>
      </c>
      <c r="V34" s="11">
        <v>0.17799999999999999</v>
      </c>
      <c r="W34" s="12">
        <f>IF(raceday_22_23[[#This Row],[Last Year Turnover]]&lt;&gt;0, raceday_22_23[[#This Row],[GBR/TO%]]-raceday_22_23[[#This Row],[Last Year GBR/TO%]], 0)</f>
        <v>2.0000000000000018E-2</v>
      </c>
      <c r="X34" s="88">
        <f>MONTH(raceday_22_23[[#This Row],[Raceday Date]])</f>
        <v>9</v>
      </c>
      <c r="Y3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5" spans="1:25" x14ac:dyDescent="0.3">
      <c r="A35" s="8">
        <v>45552</v>
      </c>
      <c r="B35" s="88" t="s">
        <v>77</v>
      </c>
      <c r="C35" s="88" t="s">
        <v>74</v>
      </c>
      <c r="D35" s="88" t="s">
        <v>26</v>
      </c>
      <c r="E35" s="3">
        <v>6</v>
      </c>
      <c r="F35" s="3">
        <v>43</v>
      </c>
      <c r="G35" s="3">
        <v>7.2</v>
      </c>
      <c r="H35" s="4">
        <v>0.5</v>
      </c>
      <c r="I35" s="5">
        <v>43940</v>
      </c>
      <c r="J35" s="5">
        <v>7323</v>
      </c>
      <c r="K35" s="4">
        <v>1.4510000000000001</v>
      </c>
      <c r="L35" s="4">
        <v>0</v>
      </c>
      <c r="M35" s="5">
        <v>279573</v>
      </c>
      <c r="N35" s="5">
        <v>63751</v>
      </c>
      <c r="O35" s="5">
        <v>69441.240000000005</v>
      </c>
      <c r="P35" s="5">
        <v>103611</v>
      </c>
      <c r="Q35" s="4">
        <v>0.22800000000000001</v>
      </c>
      <c r="R35" s="4">
        <v>0.91800000000000004</v>
      </c>
      <c r="S35" s="18">
        <v>4.0259999999999998</v>
      </c>
      <c r="T35" s="10">
        <v>0</v>
      </c>
      <c r="U35" s="10">
        <v>0</v>
      </c>
      <c r="V35" s="11">
        <v>0</v>
      </c>
      <c r="W35" s="12">
        <f>IF(raceday_22_23[[#This Row],[Last Year Turnover]]&lt;&gt;0, raceday_22_23[[#This Row],[GBR/TO%]]-raceday_22_23[[#This Row],[Last Year GBR/TO%]], 0)</f>
        <v>0</v>
      </c>
      <c r="X35" s="88">
        <f>MONTH(raceday_22_23[[#This Row],[Raceday Date]])</f>
        <v>9</v>
      </c>
      <c r="Y3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6" spans="1:25" x14ac:dyDescent="0.3">
      <c r="A36" s="8">
        <v>45554</v>
      </c>
      <c r="B36" s="88" t="s">
        <v>31</v>
      </c>
      <c r="C36" s="88" t="s">
        <v>72</v>
      </c>
      <c r="D36" s="88" t="s">
        <v>73</v>
      </c>
      <c r="E36" s="3">
        <v>9</v>
      </c>
      <c r="F36" s="3">
        <v>77</v>
      </c>
      <c r="G36" s="3">
        <v>8.6</v>
      </c>
      <c r="H36" s="4">
        <v>0.222</v>
      </c>
      <c r="I36" s="5">
        <v>102333</v>
      </c>
      <c r="J36" s="5">
        <v>11370</v>
      </c>
      <c r="K36" s="4">
        <v>1.613</v>
      </c>
      <c r="L36" s="4">
        <v>0</v>
      </c>
      <c r="M36" s="5">
        <v>533078</v>
      </c>
      <c r="N36" s="5">
        <v>165051</v>
      </c>
      <c r="O36" s="5">
        <v>124433.34</v>
      </c>
      <c r="P36" s="5">
        <v>246482</v>
      </c>
      <c r="Q36" s="4">
        <v>0.31</v>
      </c>
      <c r="R36" s="4">
        <v>1.3260000000000001</v>
      </c>
      <c r="S36" s="18">
        <v>4.2839999999999998</v>
      </c>
      <c r="T36" s="10">
        <v>527184</v>
      </c>
      <c r="U36" s="10">
        <v>112760</v>
      </c>
      <c r="V36" s="11">
        <v>0.214</v>
      </c>
      <c r="W36" s="12">
        <f>IF(raceday_22_23[[#This Row],[Last Year Turnover]]&lt;&gt;0, raceday_22_23[[#This Row],[GBR/TO%]]-raceday_22_23[[#This Row],[Last Year GBR/TO%]], 0)</f>
        <v>9.6000000000000002E-2</v>
      </c>
      <c r="X36" s="88">
        <f>MONTH(raceday_22_23[[#This Row],[Raceday Date]])</f>
        <v>9</v>
      </c>
      <c r="Y3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7" spans="1:25" x14ac:dyDescent="0.3">
      <c r="A37" s="8">
        <v>45555</v>
      </c>
      <c r="B37" s="88" t="s">
        <v>32</v>
      </c>
      <c r="C37" s="88" t="s">
        <v>1</v>
      </c>
      <c r="D37" s="88" t="s">
        <v>27</v>
      </c>
      <c r="E37" s="3">
        <v>10</v>
      </c>
      <c r="F37" s="3">
        <v>112</v>
      </c>
      <c r="G37" s="3">
        <v>11.2</v>
      </c>
      <c r="H37" s="4">
        <v>0.3</v>
      </c>
      <c r="I37" s="5">
        <v>227725</v>
      </c>
      <c r="J37" s="5">
        <v>22772</v>
      </c>
      <c r="K37" s="4">
        <v>1.2609999999999999</v>
      </c>
      <c r="L37" s="4">
        <v>0.4</v>
      </c>
      <c r="M37" s="5">
        <v>1181816</v>
      </c>
      <c r="N37" s="5">
        <v>287195</v>
      </c>
      <c r="O37" s="5">
        <v>265719.42</v>
      </c>
      <c r="P37" s="5">
        <v>496788</v>
      </c>
      <c r="Q37" s="4">
        <v>0.24299999999999999</v>
      </c>
      <c r="R37" s="4">
        <v>1.081</v>
      </c>
      <c r="S37" s="18">
        <v>4.4480000000000004</v>
      </c>
      <c r="T37" s="10">
        <v>972292</v>
      </c>
      <c r="U37" s="10">
        <v>231681</v>
      </c>
      <c r="V37" s="11">
        <v>0.23799999999999999</v>
      </c>
      <c r="W37" s="12">
        <f>IF(raceday_22_23[[#This Row],[Last Year Turnover]]&lt;&gt;0, raceday_22_23[[#This Row],[GBR/TO%]]-raceday_22_23[[#This Row],[Last Year GBR/TO%]], 0)</f>
        <v>5.0000000000000044E-3</v>
      </c>
      <c r="X37" s="88">
        <f>MONTH(raceday_22_23[[#This Row],[Raceday Date]])</f>
        <v>9</v>
      </c>
      <c r="Y3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8" spans="1:25" x14ac:dyDescent="0.3">
      <c r="A38" s="8">
        <v>45556</v>
      </c>
      <c r="B38" s="88" t="s">
        <v>95</v>
      </c>
      <c r="C38" s="88" t="s">
        <v>0</v>
      </c>
      <c r="D38" s="88" t="s">
        <v>26</v>
      </c>
      <c r="E38" s="3">
        <v>10</v>
      </c>
      <c r="F38" s="3">
        <v>84</v>
      </c>
      <c r="G38" s="3">
        <v>8.4</v>
      </c>
      <c r="H38" s="4">
        <v>0.3</v>
      </c>
      <c r="I38" s="5">
        <v>281884</v>
      </c>
      <c r="J38" s="5">
        <v>28188</v>
      </c>
      <c r="K38" s="4">
        <v>0.42299999999999999</v>
      </c>
      <c r="L38" s="4">
        <v>0</v>
      </c>
      <c r="M38" s="5">
        <v>566245</v>
      </c>
      <c r="N38" s="5">
        <v>119231</v>
      </c>
      <c r="O38" s="5">
        <v>308184.88</v>
      </c>
      <c r="P38" s="5">
        <v>134303</v>
      </c>
      <c r="Q38" s="4">
        <v>0.21099999999999999</v>
      </c>
      <c r="R38" s="4">
        <v>0.38700000000000001</v>
      </c>
      <c r="S38" s="18">
        <v>1.837</v>
      </c>
      <c r="T38" s="10">
        <v>904924</v>
      </c>
      <c r="U38" s="10">
        <v>194016</v>
      </c>
      <c r="V38" s="11">
        <v>0.214</v>
      </c>
      <c r="W38" s="12">
        <f>IF(raceday_22_23[[#This Row],[Last Year Turnover]]&lt;&gt;0, raceday_22_23[[#This Row],[GBR/TO%]]-raceday_22_23[[#This Row],[Last Year GBR/TO%]], 0)</f>
        <v>-3.0000000000000027E-3</v>
      </c>
      <c r="X38" s="88">
        <f>MONTH(raceday_22_23[[#This Row],[Raceday Date]])</f>
        <v>9</v>
      </c>
      <c r="Y3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39" spans="1:25" x14ac:dyDescent="0.3">
      <c r="A39" s="8">
        <v>45557</v>
      </c>
      <c r="B39" s="88" t="s">
        <v>33</v>
      </c>
      <c r="C39" s="88" t="s">
        <v>93</v>
      </c>
      <c r="D39" s="88" t="s">
        <v>27</v>
      </c>
      <c r="E39" s="3">
        <v>12</v>
      </c>
      <c r="F39" s="3">
        <v>151</v>
      </c>
      <c r="G39" s="3">
        <v>12.6</v>
      </c>
      <c r="H39" s="4">
        <v>0.16700000000000001</v>
      </c>
      <c r="I39" s="5">
        <v>167943</v>
      </c>
      <c r="J39" s="5">
        <v>13995</v>
      </c>
      <c r="K39" s="4">
        <v>0.95199999999999996</v>
      </c>
      <c r="L39" s="4">
        <v>0.16700000000000001</v>
      </c>
      <c r="M39" s="5">
        <v>1097283</v>
      </c>
      <c r="N39" s="5">
        <v>159948</v>
      </c>
      <c r="O39" s="5">
        <v>212629.09</v>
      </c>
      <c r="P39" s="5">
        <v>264304</v>
      </c>
      <c r="Q39" s="4">
        <v>0.14599999999999999</v>
      </c>
      <c r="R39" s="4">
        <v>0.752</v>
      </c>
      <c r="S39" s="18">
        <v>5.1609999999999996</v>
      </c>
      <c r="T39" s="10">
        <v>1204455</v>
      </c>
      <c r="U39" s="10">
        <v>226749</v>
      </c>
      <c r="V39" s="11">
        <v>0.188</v>
      </c>
      <c r="W39" s="12">
        <f>IF(raceday_22_23[[#This Row],[Last Year Turnover]]&lt;&gt;0, raceday_22_23[[#This Row],[GBR/TO%]]-raceday_22_23[[#This Row],[Last Year GBR/TO%]], 0)</f>
        <v>-4.200000000000001E-2</v>
      </c>
      <c r="X39" s="88">
        <f>MONTH(raceday_22_23[[#This Row],[Raceday Date]])</f>
        <v>9</v>
      </c>
      <c r="Y3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0" spans="1:25" x14ac:dyDescent="0.3">
      <c r="A40" s="8">
        <v>45559</v>
      </c>
      <c r="B40" s="88" t="s">
        <v>77</v>
      </c>
      <c r="C40" s="88" t="s">
        <v>74</v>
      </c>
      <c r="D40" s="88" t="s">
        <v>26</v>
      </c>
      <c r="E40" s="3">
        <v>8</v>
      </c>
      <c r="F40" s="3">
        <v>66</v>
      </c>
      <c r="G40" s="3">
        <v>8.1999999999999993</v>
      </c>
      <c r="H40" s="4">
        <v>0.375</v>
      </c>
      <c r="I40" s="5">
        <v>59800</v>
      </c>
      <c r="J40" s="5">
        <v>7475</v>
      </c>
      <c r="K40" s="4">
        <v>0.23400000000000001</v>
      </c>
      <c r="L40" s="4">
        <v>0.125</v>
      </c>
      <c r="M40" s="5">
        <v>349161</v>
      </c>
      <c r="N40" s="5">
        <v>13988</v>
      </c>
      <c r="O40" s="5">
        <v>84986.240000000005</v>
      </c>
      <c r="P40" s="5">
        <v>204647</v>
      </c>
      <c r="Q40" s="4">
        <v>0.04</v>
      </c>
      <c r="R40" s="4">
        <v>0.16500000000000001</v>
      </c>
      <c r="S40" s="18">
        <v>4.1079999999999997</v>
      </c>
      <c r="T40" s="10">
        <v>0</v>
      </c>
      <c r="U40" s="10">
        <v>0</v>
      </c>
      <c r="V40" s="11">
        <v>0</v>
      </c>
      <c r="W40" s="12">
        <f>IF(raceday_22_23[[#This Row],[Last Year Turnover]]&lt;&gt;0, raceday_22_23[[#This Row],[GBR/TO%]]-raceday_22_23[[#This Row],[Last Year GBR/TO%]], 0)</f>
        <v>0</v>
      </c>
      <c r="X40" s="88">
        <f>MONTH(raceday_22_23[[#This Row],[Raceday Date]])</f>
        <v>9</v>
      </c>
      <c r="Y4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1" spans="1:25" x14ac:dyDescent="0.3">
      <c r="A41" s="8">
        <v>45561</v>
      </c>
      <c r="B41" s="88" t="s">
        <v>31</v>
      </c>
      <c r="C41" s="88" t="s">
        <v>88</v>
      </c>
      <c r="D41" s="88" t="s">
        <v>73</v>
      </c>
      <c r="E41" s="3">
        <v>9</v>
      </c>
      <c r="F41" s="3">
        <v>74</v>
      </c>
      <c r="G41" s="3">
        <v>8.1999999999999993</v>
      </c>
      <c r="H41" s="4">
        <v>0.44400000000000001</v>
      </c>
      <c r="I41" s="5">
        <v>99999</v>
      </c>
      <c r="J41" s="5">
        <v>11111</v>
      </c>
      <c r="K41" s="4">
        <v>1.081</v>
      </c>
      <c r="L41" s="4">
        <v>0</v>
      </c>
      <c r="M41" s="5">
        <v>566245</v>
      </c>
      <c r="N41" s="5">
        <v>108127</v>
      </c>
      <c r="O41" s="5">
        <v>130687</v>
      </c>
      <c r="P41" s="5">
        <v>363777</v>
      </c>
      <c r="Q41" s="4">
        <v>0.191</v>
      </c>
      <c r="R41" s="4">
        <v>0.82699999999999996</v>
      </c>
      <c r="S41" s="18">
        <v>4.3330000000000002</v>
      </c>
      <c r="T41" s="10">
        <v>617146</v>
      </c>
      <c r="U41" s="10">
        <v>118564</v>
      </c>
      <c r="V41" s="11">
        <v>0.192</v>
      </c>
      <c r="W41" s="12">
        <f>IF(raceday_22_23[[#This Row],[Last Year Turnover]]&lt;&gt;0, raceday_22_23[[#This Row],[GBR/TO%]]-raceday_22_23[[#This Row],[Last Year GBR/TO%]], 0)</f>
        <v>-1.0000000000000009E-3</v>
      </c>
      <c r="X41" s="88">
        <f>MONTH(raceday_22_23[[#This Row],[Raceday Date]])</f>
        <v>9</v>
      </c>
      <c r="Y4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2" spans="1:25" x14ac:dyDescent="0.3">
      <c r="A42" s="8">
        <v>45562</v>
      </c>
      <c r="B42" s="88" t="s">
        <v>32</v>
      </c>
      <c r="C42" s="88" t="s">
        <v>0</v>
      </c>
      <c r="D42" s="88" t="s">
        <v>26</v>
      </c>
      <c r="E42" s="3">
        <v>10</v>
      </c>
      <c r="F42" s="3">
        <v>76</v>
      </c>
      <c r="G42" s="3">
        <v>7.6</v>
      </c>
      <c r="H42" s="4">
        <v>0.4</v>
      </c>
      <c r="I42" s="5">
        <v>167170</v>
      </c>
      <c r="J42" s="5">
        <v>16717</v>
      </c>
      <c r="K42" s="4">
        <v>0.53200000000000003</v>
      </c>
      <c r="L42" s="4">
        <v>0</v>
      </c>
      <c r="M42" s="5">
        <v>564727</v>
      </c>
      <c r="N42" s="5">
        <v>88887</v>
      </c>
      <c r="O42" s="5">
        <v>193470.63</v>
      </c>
      <c r="P42" s="5">
        <v>207192</v>
      </c>
      <c r="Q42" s="4">
        <v>0.157</v>
      </c>
      <c r="R42" s="4">
        <v>0.45900000000000002</v>
      </c>
      <c r="S42" s="18">
        <v>2.919</v>
      </c>
      <c r="T42" s="10">
        <v>0</v>
      </c>
      <c r="U42" s="10">
        <v>0</v>
      </c>
      <c r="V42" s="11">
        <v>0</v>
      </c>
      <c r="W42" s="12">
        <f>IF(raceday_22_23[[#This Row],[Last Year Turnover]]&lt;&gt;0, raceday_22_23[[#This Row],[GBR/TO%]]-raceday_22_23[[#This Row],[Last Year GBR/TO%]], 0)</f>
        <v>0</v>
      </c>
      <c r="X42" s="88">
        <f>MONTH(raceday_22_23[[#This Row],[Raceday Date]])</f>
        <v>9</v>
      </c>
      <c r="Y4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3" spans="1:25" x14ac:dyDescent="0.3">
      <c r="A43" s="8">
        <v>45562</v>
      </c>
      <c r="B43" s="88" t="s">
        <v>32</v>
      </c>
      <c r="C43" s="88" t="s">
        <v>1</v>
      </c>
      <c r="D43" s="88" t="s">
        <v>27</v>
      </c>
      <c r="E43" s="3">
        <v>11</v>
      </c>
      <c r="F43" s="3">
        <v>123</v>
      </c>
      <c r="G43" s="3">
        <v>11.2</v>
      </c>
      <c r="H43" s="4">
        <v>0.54500000000000004</v>
      </c>
      <c r="I43" s="5">
        <v>291061</v>
      </c>
      <c r="J43" s="5">
        <v>26460</v>
      </c>
      <c r="K43" s="4">
        <v>0.51900000000000002</v>
      </c>
      <c r="L43" s="4">
        <v>0.182</v>
      </c>
      <c r="M43" s="5">
        <v>1136257</v>
      </c>
      <c r="N43" s="5">
        <v>151167</v>
      </c>
      <c r="O43" s="5">
        <v>329074.42</v>
      </c>
      <c r="P43" s="5">
        <v>297603</v>
      </c>
      <c r="Q43" s="4">
        <v>0.13300000000000001</v>
      </c>
      <c r="R43" s="4">
        <v>0.45900000000000002</v>
      </c>
      <c r="S43" s="18">
        <v>3.4529999999999998</v>
      </c>
      <c r="T43" s="10">
        <v>1281983</v>
      </c>
      <c r="U43" s="10">
        <v>276744</v>
      </c>
      <c r="V43" s="11">
        <v>0.216</v>
      </c>
      <c r="W43" s="12">
        <f>IF(raceday_22_23[[#This Row],[Last Year Turnover]]&lt;&gt;0, raceday_22_23[[#This Row],[GBR/TO%]]-raceday_22_23[[#This Row],[Last Year GBR/TO%]], 0)</f>
        <v>-8.299999999999999E-2</v>
      </c>
      <c r="X43" s="88">
        <f>MONTH(raceday_22_23[[#This Row],[Raceday Date]])</f>
        <v>9</v>
      </c>
      <c r="Y4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4" spans="1:25" x14ac:dyDescent="0.3">
      <c r="A44" s="8">
        <v>45564</v>
      </c>
      <c r="B44" s="88" t="s">
        <v>33</v>
      </c>
      <c r="C44" s="88" t="s">
        <v>96</v>
      </c>
      <c r="D44" s="88" t="s">
        <v>27</v>
      </c>
      <c r="E44" s="3">
        <v>12</v>
      </c>
      <c r="F44" s="3">
        <v>141</v>
      </c>
      <c r="G44" s="3">
        <v>11.8</v>
      </c>
      <c r="H44" s="4">
        <v>0.16700000000000001</v>
      </c>
      <c r="I44" s="5">
        <v>135388</v>
      </c>
      <c r="J44" s="5">
        <v>11282</v>
      </c>
      <c r="K44" s="4">
        <v>2.1549999999999998</v>
      </c>
      <c r="L44" s="4">
        <v>8.3000000000000004E-2</v>
      </c>
      <c r="M44" s="5">
        <v>1167384</v>
      </c>
      <c r="N44" s="5">
        <v>291705</v>
      </c>
      <c r="O44" s="5">
        <v>154189.5</v>
      </c>
      <c r="P44" s="5">
        <v>179205</v>
      </c>
      <c r="Q44" s="4">
        <v>0.25</v>
      </c>
      <c r="R44" s="4">
        <v>1.8919999999999999</v>
      </c>
      <c r="S44" s="18">
        <v>7.5709999999999997</v>
      </c>
      <c r="T44" s="10">
        <v>1112038</v>
      </c>
      <c r="U44" s="10">
        <v>270872</v>
      </c>
      <c r="V44" s="11">
        <v>0.24399999999999999</v>
      </c>
      <c r="W44" s="12">
        <f>IF(raceday_22_23[[#This Row],[Last Year Turnover]]&lt;&gt;0, raceday_22_23[[#This Row],[GBR/TO%]]-raceday_22_23[[#This Row],[Last Year GBR/TO%]], 0)</f>
        <v>6.0000000000000053E-3</v>
      </c>
      <c r="X44" s="88">
        <f>MONTH(raceday_22_23[[#This Row],[Raceday Date]])</f>
        <v>9</v>
      </c>
      <c r="Y4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5" spans="1:25" x14ac:dyDescent="0.3">
      <c r="A45" s="8">
        <v>45566</v>
      </c>
      <c r="B45" s="88" t="s">
        <v>77</v>
      </c>
      <c r="C45" s="88" t="s">
        <v>74</v>
      </c>
      <c r="D45" s="88" t="s">
        <v>26</v>
      </c>
      <c r="E45" s="3">
        <v>8</v>
      </c>
      <c r="F45" s="3">
        <v>60</v>
      </c>
      <c r="G45" s="3">
        <v>7.5</v>
      </c>
      <c r="H45" s="4">
        <v>0.25</v>
      </c>
      <c r="I45" s="5">
        <v>67566</v>
      </c>
      <c r="J45" s="5">
        <v>8446</v>
      </c>
      <c r="K45" s="4">
        <v>0.97199999999999998</v>
      </c>
      <c r="L45" s="4">
        <v>0.125</v>
      </c>
      <c r="M45" s="5">
        <v>319135</v>
      </c>
      <c r="N45" s="5">
        <v>65658</v>
      </c>
      <c r="O45" s="5">
        <v>92857.49</v>
      </c>
      <c r="P45" s="5">
        <v>162314</v>
      </c>
      <c r="Q45" s="4">
        <v>0.20599999999999999</v>
      </c>
      <c r="R45" s="4">
        <v>0.70699999999999996</v>
      </c>
      <c r="S45" s="18">
        <v>3.4369999999999998</v>
      </c>
      <c r="T45" s="10">
        <v>0</v>
      </c>
      <c r="U45" s="10">
        <v>0</v>
      </c>
      <c r="V45" s="11">
        <v>0</v>
      </c>
      <c r="W45" s="12">
        <f>IF(raceday_22_23[[#This Row],[Last Year Turnover]]&lt;&gt;0, raceday_22_23[[#This Row],[GBR/TO%]]-raceday_22_23[[#This Row],[Last Year GBR/TO%]], 0)</f>
        <v>0</v>
      </c>
      <c r="X45" s="88">
        <f>MONTH(raceday_22_23[[#This Row],[Raceday Date]])</f>
        <v>10</v>
      </c>
      <c r="Y4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6" spans="1:25" x14ac:dyDescent="0.3">
      <c r="A46" s="8">
        <v>45568</v>
      </c>
      <c r="B46" s="88" t="s">
        <v>31</v>
      </c>
      <c r="C46" s="88" t="s">
        <v>1</v>
      </c>
      <c r="D46" s="88" t="s">
        <v>27</v>
      </c>
      <c r="E46" s="3">
        <v>12</v>
      </c>
      <c r="F46" s="3">
        <v>143</v>
      </c>
      <c r="G46" s="3">
        <v>11.9</v>
      </c>
      <c r="H46" s="4">
        <v>0.5</v>
      </c>
      <c r="I46" s="5">
        <v>241555</v>
      </c>
      <c r="J46" s="5">
        <v>20130</v>
      </c>
      <c r="K46" s="4">
        <v>0.3</v>
      </c>
      <c r="L46" s="4">
        <v>8.3000000000000004E-2</v>
      </c>
      <c r="M46" s="5">
        <v>1222144</v>
      </c>
      <c r="N46" s="5">
        <v>72478</v>
      </c>
      <c r="O46" s="5">
        <v>279356.92</v>
      </c>
      <c r="P46" s="5">
        <v>497511</v>
      </c>
      <c r="Q46" s="4">
        <v>5.8999999999999997E-2</v>
      </c>
      <c r="R46" s="4">
        <v>0.25900000000000001</v>
      </c>
      <c r="S46" s="18">
        <v>4.375</v>
      </c>
      <c r="T46" s="10">
        <v>961904</v>
      </c>
      <c r="U46" s="10">
        <v>215657</v>
      </c>
      <c r="V46" s="11">
        <v>0.224</v>
      </c>
      <c r="W46" s="12">
        <f>IF(raceday_22_23[[#This Row],[Last Year Turnover]]&lt;&gt;0, raceday_22_23[[#This Row],[GBR/TO%]]-raceday_22_23[[#This Row],[Last Year GBR/TO%]], 0)</f>
        <v>-0.16500000000000001</v>
      </c>
      <c r="X46" s="88">
        <f>MONTH(raceday_22_23[[#This Row],[Raceday Date]])</f>
        <v>10</v>
      </c>
      <c r="Y4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7" spans="1:25" x14ac:dyDescent="0.3">
      <c r="A47" s="8">
        <v>45569</v>
      </c>
      <c r="B47" s="88" t="s">
        <v>32</v>
      </c>
      <c r="C47" s="88" t="s">
        <v>0</v>
      </c>
      <c r="D47" s="88" t="s">
        <v>26</v>
      </c>
      <c r="E47" s="3">
        <v>9</v>
      </c>
      <c r="F47" s="3">
        <v>78</v>
      </c>
      <c r="G47" s="3">
        <v>8.6999999999999993</v>
      </c>
      <c r="H47" s="4">
        <v>0.44400000000000001</v>
      </c>
      <c r="I47" s="5">
        <v>170889</v>
      </c>
      <c r="J47" s="5">
        <v>18988</v>
      </c>
      <c r="K47" s="4">
        <v>0.82699999999999996</v>
      </c>
      <c r="L47" s="4">
        <v>0.111</v>
      </c>
      <c r="M47" s="5">
        <v>775174</v>
      </c>
      <c r="N47" s="5">
        <v>141326</v>
      </c>
      <c r="O47" s="5">
        <v>197190.63</v>
      </c>
      <c r="P47" s="5">
        <v>218252</v>
      </c>
      <c r="Q47" s="4">
        <v>0.182</v>
      </c>
      <c r="R47" s="4">
        <v>0.71699999999999997</v>
      </c>
      <c r="S47" s="18">
        <v>3.931</v>
      </c>
      <c r="T47" s="10">
        <v>697349</v>
      </c>
      <c r="U47" s="10">
        <v>59345</v>
      </c>
      <c r="V47" s="11">
        <v>8.5000000000000006E-2</v>
      </c>
      <c r="W47" s="12">
        <f>IF(raceday_22_23[[#This Row],[Last Year Turnover]]&lt;&gt;0, raceday_22_23[[#This Row],[GBR/TO%]]-raceday_22_23[[#This Row],[Last Year GBR/TO%]], 0)</f>
        <v>9.6999999999999989E-2</v>
      </c>
      <c r="X47" s="88">
        <f>MONTH(raceday_22_23[[#This Row],[Raceday Date]])</f>
        <v>10</v>
      </c>
      <c r="Y4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8" spans="1:25" x14ac:dyDescent="0.3">
      <c r="A48" s="8">
        <v>45569</v>
      </c>
      <c r="B48" s="88" t="s">
        <v>32</v>
      </c>
      <c r="C48" s="88" t="s">
        <v>90</v>
      </c>
      <c r="D48" s="88" t="s">
        <v>73</v>
      </c>
      <c r="E48" s="3">
        <v>9</v>
      </c>
      <c r="F48" s="3">
        <v>71</v>
      </c>
      <c r="G48" s="3">
        <v>7.9</v>
      </c>
      <c r="H48" s="4">
        <v>0.222</v>
      </c>
      <c r="I48" s="5">
        <v>97335</v>
      </c>
      <c r="J48" s="5">
        <v>10815</v>
      </c>
      <c r="K48" s="4">
        <v>1.7190000000000001</v>
      </c>
      <c r="L48" s="4">
        <v>0.111</v>
      </c>
      <c r="M48" s="5">
        <v>511718</v>
      </c>
      <c r="N48" s="5">
        <v>167274</v>
      </c>
      <c r="O48" s="5">
        <v>133771.70000000001</v>
      </c>
      <c r="P48" s="5">
        <v>224500</v>
      </c>
      <c r="Q48" s="4">
        <v>0.32700000000000001</v>
      </c>
      <c r="R48" s="4">
        <v>1.25</v>
      </c>
      <c r="S48" s="18">
        <v>3.8250000000000002</v>
      </c>
      <c r="T48" s="10">
        <v>635260</v>
      </c>
      <c r="U48" s="10">
        <v>131774</v>
      </c>
      <c r="V48" s="11">
        <v>0.20699999999999999</v>
      </c>
      <c r="W48" s="12">
        <f>IF(raceday_22_23[[#This Row],[Last Year Turnover]]&lt;&gt;0, raceday_22_23[[#This Row],[GBR/TO%]]-raceday_22_23[[#This Row],[Last Year GBR/TO%]], 0)</f>
        <v>0.12000000000000002</v>
      </c>
      <c r="X48" s="88">
        <f>MONTH(raceday_22_23[[#This Row],[Raceday Date]])</f>
        <v>10</v>
      </c>
      <c r="Y4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49" spans="1:25" x14ac:dyDescent="0.3">
      <c r="A49" s="8">
        <v>45571</v>
      </c>
      <c r="B49" s="88" t="s">
        <v>33</v>
      </c>
      <c r="C49" s="88" t="s">
        <v>91</v>
      </c>
      <c r="D49" s="88" t="s">
        <v>27</v>
      </c>
      <c r="E49" s="3">
        <v>11</v>
      </c>
      <c r="F49" s="3">
        <v>154</v>
      </c>
      <c r="G49" s="3">
        <v>14</v>
      </c>
      <c r="H49" s="4">
        <v>0</v>
      </c>
      <c r="I49" s="5">
        <v>187248</v>
      </c>
      <c r="J49" s="5">
        <v>17023</v>
      </c>
      <c r="K49" s="4">
        <v>2.887</v>
      </c>
      <c r="L49" s="4">
        <v>0.182</v>
      </c>
      <c r="M49" s="5">
        <v>1761988</v>
      </c>
      <c r="N49" s="5">
        <v>540667</v>
      </c>
      <c r="O49" s="5">
        <v>215213.15</v>
      </c>
      <c r="P49" s="5">
        <v>301243</v>
      </c>
      <c r="Q49" s="4">
        <v>0.307</v>
      </c>
      <c r="R49" s="4">
        <v>2.512</v>
      </c>
      <c r="S49" s="18">
        <v>8.1869999999999994</v>
      </c>
      <c r="T49" s="10">
        <v>1447838</v>
      </c>
      <c r="U49" s="10">
        <v>299423</v>
      </c>
      <c r="V49" s="11">
        <v>0.20699999999999999</v>
      </c>
      <c r="W49" s="12">
        <f>IF(raceday_22_23[[#This Row],[Last Year Turnover]]&lt;&gt;0, raceday_22_23[[#This Row],[GBR/TO%]]-raceday_22_23[[#This Row],[Last Year GBR/TO%]], 0)</f>
        <v>0.1</v>
      </c>
      <c r="X49" s="88">
        <f>MONTH(raceday_22_23[[#This Row],[Raceday Date]])</f>
        <v>10</v>
      </c>
      <c r="Y4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0" spans="1:25" x14ac:dyDescent="0.3">
      <c r="A50" s="8">
        <v>45573</v>
      </c>
      <c r="B50" s="88" t="s">
        <v>77</v>
      </c>
      <c r="C50" s="88" t="s">
        <v>74</v>
      </c>
      <c r="D50" s="88" t="s">
        <v>26</v>
      </c>
      <c r="E50" s="3">
        <v>8</v>
      </c>
      <c r="F50" s="3">
        <v>60</v>
      </c>
      <c r="G50" s="3">
        <v>7.5</v>
      </c>
      <c r="H50" s="4">
        <v>0.375</v>
      </c>
      <c r="I50" s="5">
        <v>58960</v>
      </c>
      <c r="J50" s="5">
        <v>7370</v>
      </c>
      <c r="K50" s="4">
        <v>1.048</v>
      </c>
      <c r="L50" s="4">
        <v>0.125</v>
      </c>
      <c r="M50" s="5">
        <v>341537</v>
      </c>
      <c r="N50" s="5">
        <v>61768</v>
      </c>
      <c r="O50" s="5">
        <v>84251.24</v>
      </c>
      <c r="P50" s="5">
        <v>190968</v>
      </c>
      <c r="Q50" s="4">
        <v>0.18099999999999999</v>
      </c>
      <c r="R50" s="4">
        <v>0.73299999999999998</v>
      </c>
      <c r="S50" s="18">
        <v>4.0540000000000003</v>
      </c>
      <c r="T50" s="10">
        <v>0</v>
      </c>
      <c r="U50" s="10">
        <v>0</v>
      </c>
      <c r="V50" s="11">
        <v>0</v>
      </c>
      <c r="W50" s="12">
        <f>IF(raceday_22_23[[#This Row],[Last Year Turnover]]&lt;&gt;0, raceday_22_23[[#This Row],[GBR/TO%]]-raceday_22_23[[#This Row],[Last Year GBR/TO%]], 0)</f>
        <v>0</v>
      </c>
      <c r="X50" s="88">
        <f>MONTH(raceday_22_23[[#This Row],[Raceday Date]])</f>
        <v>10</v>
      </c>
      <c r="Y5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1" spans="1:25" x14ac:dyDescent="0.3">
      <c r="A51" s="8">
        <v>45574</v>
      </c>
      <c r="B51" s="88" t="s">
        <v>97</v>
      </c>
      <c r="C51" s="88" t="s">
        <v>1</v>
      </c>
      <c r="D51" s="88" t="s">
        <v>27</v>
      </c>
      <c r="E51" s="3">
        <v>8</v>
      </c>
      <c r="F51" s="3">
        <v>82</v>
      </c>
      <c r="G51" s="3">
        <v>10.199999999999999</v>
      </c>
      <c r="H51" s="4">
        <v>0.25</v>
      </c>
      <c r="I51" s="5">
        <v>62040</v>
      </c>
      <c r="J51" s="5">
        <v>7755</v>
      </c>
      <c r="K51" s="4">
        <v>1.3540000000000001</v>
      </c>
      <c r="L51" s="4">
        <v>0</v>
      </c>
      <c r="M51" s="5">
        <v>464051</v>
      </c>
      <c r="N51" s="5">
        <v>84025</v>
      </c>
      <c r="O51" s="5">
        <v>99736.92</v>
      </c>
      <c r="P51" s="5">
        <v>248424</v>
      </c>
      <c r="Q51" s="4">
        <v>0.18099999999999999</v>
      </c>
      <c r="R51" s="4">
        <v>0.84199999999999997</v>
      </c>
      <c r="S51" s="18">
        <v>4.6529999999999996</v>
      </c>
      <c r="T51" s="10">
        <v>0</v>
      </c>
      <c r="U51" s="10">
        <v>0</v>
      </c>
      <c r="V51" s="11">
        <v>0</v>
      </c>
      <c r="W51" s="12">
        <f>IF(raceday_22_23[[#This Row],[Last Year Turnover]]&lt;&gt;0, raceday_22_23[[#This Row],[GBR/TO%]]-raceday_22_23[[#This Row],[Last Year GBR/TO%]], 0)</f>
        <v>0</v>
      </c>
      <c r="X51" s="88">
        <f>MONTH(raceday_22_23[[#This Row],[Raceday Date]])</f>
        <v>10</v>
      </c>
      <c r="Y5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2" spans="1:25" x14ac:dyDescent="0.3">
      <c r="A52" s="8">
        <v>45575</v>
      </c>
      <c r="B52" s="88" t="s">
        <v>31</v>
      </c>
      <c r="C52" s="88" t="s">
        <v>98</v>
      </c>
      <c r="D52" s="88" t="s">
        <v>73</v>
      </c>
      <c r="E52" s="3">
        <v>10</v>
      </c>
      <c r="F52" s="3">
        <v>76</v>
      </c>
      <c r="G52" s="3">
        <v>7.6</v>
      </c>
      <c r="H52" s="4">
        <v>0.5</v>
      </c>
      <c r="I52" s="5">
        <v>118710</v>
      </c>
      <c r="J52" s="5">
        <v>11871</v>
      </c>
      <c r="K52" s="4">
        <v>1.286</v>
      </c>
      <c r="L52" s="4">
        <v>0</v>
      </c>
      <c r="M52" s="5">
        <v>547827</v>
      </c>
      <c r="N52" s="5">
        <v>152642</v>
      </c>
      <c r="O52" s="5">
        <v>136141.24</v>
      </c>
      <c r="P52" s="5">
        <v>288597</v>
      </c>
      <c r="Q52" s="4">
        <v>0.27900000000000003</v>
      </c>
      <c r="R52" s="4">
        <v>1.121</v>
      </c>
      <c r="S52" s="18">
        <v>4.024</v>
      </c>
      <c r="T52" s="10">
        <v>359124</v>
      </c>
      <c r="U52" s="10">
        <v>81838</v>
      </c>
      <c r="V52" s="11">
        <v>0.22800000000000001</v>
      </c>
      <c r="W52" s="12">
        <f>IF(raceday_22_23[[#This Row],[Last Year Turnover]]&lt;&gt;0, raceday_22_23[[#This Row],[GBR/TO%]]-raceday_22_23[[#This Row],[Last Year GBR/TO%]], 0)</f>
        <v>5.1000000000000018E-2</v>
      </c>
      <c r="X52" s="88">
        <f>MONTH(raceday_22_23[[#This Row],[Raceday Date]])</f>
        <v>10</v>
      </c>
      <c r="Y5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3" spans="1:25" x14ac:dyDescent="0.3">
      <c r="A53" s="8">
        <v>45576</v>
      </c>
      <c r="B53" s="88" t="s">
        <v>32</v>
      </c>
      <c r="C53" s="88" t="s">
        <v>1</v>
      </c>
      <c r="D53" s="88" t="s">
        <v>27</v>
      </c>
      <c r="E53" s="3">
        <v>12</v>
      </c>
      <c r="F53" s="3">
        <v>140</v>
      </c>
      <c r="G53" s="3">
        <v>11.7</v>
      </c>
      <c r="H53" s="4">
        <v>0.75</v>
      </c>
      <c r="I53" s="5">
        <v>768514</v>
      </c>
      <c r="J53" s="5">
        <v>64043</v>
      </c>
      <c r="K53" s="4">
        <v>0.16300000000000001</v>
      </c>
      <c r="L53" s="4">
        <v>0.16700000000000001</v>
      </c>
      <c r="M53" s="5">
        <v>1543873</v>
      </c>
      <c r="N53" s="5">
        <v>125228</v>
      </c>
      <c r="O53" s="5">
        <v>806419.42</v>
      </c>
      <c r="P53" s="5">
        <v>437083</v>
      </c>
      <c r="Q53" s="4">
        <v>8.1000000000000003E-2</v>
      </c>
      <c r="R53" s="4">
        <v>0.155</v>
      </c>
      <c r="S53" s="18">
        <v>1.9139999999999999</v>
      </c>
      <c r="T53" s="10">
        <v>782205</v>
      </c>
      <c r="U53" s="10">
        <v>151646</v>
      </c>
      <c r="V53" s="11">
        <v>0.19400000000000001</v>
      </c>
      <c r="W53" s="12">
        <f>IF(raceday_22_23[[#This Row],[Last Year Turnover]]&lt;&gt;0, raceday_22_23[[#This Row],[GBR/TO%]]-raceday_22_23[[#This Row],[Last Year GBR/TO%]], 0)</f>
        <v>-0.113</v>
      </c>
      <c r="X53" s="88">
        <f>MONTH(raceday_22_23[[#This Row],[Raceday Date]])</f>
        <v>10</v>
      </c>
      <c r="Y5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4" spans="1:25" x14ac:dyDescent="0.3">
      <c r="A54" s="8">
        <v>45576</v>
      </c>
      <c r="B54" s="88" t="s">
        <v>32</v>
      </c>
      <c r="C54" s="88" t="s">
        <v>0</v>
      </c>
      <c r="D54" s="88" t="s">
        <v>26</v>
      </c>
      <c r="E54" s="3">
        <v>8</v>
      </c>
      <c r="F54" s="3">
        <v>61</v>
      </c>
      <c r="G54" s="3">
        <v>7.6</v>
      </c>
      <c r="H54" s="4">
        <v>0.25</v>
      </c>
      <c r="I54" s="5">
        <v>123483</v>
      </c>
      <c r="J54" s="5">
        <v>15435</v>
      </c>
      <c r="K54" s="4">
        <v>0.88600000000000001</v>
      </c>
      <c r="L54" s="4">
        <v>0.125</v>
      </c>
      <c r="M54" s="5">
        <v>419258</v>
      </c>
      <c r="N54" s="5">
        <v>109433</v>
      </c>
      <c r="O54" s="5">
        <v>149888.13</v>
      </c>
      <c r="P54" s="5">
        <v>156679</v>
      </c>
      <c r="Q54" s="4">
        <v>0.26100000000000001</v>
      </c>
      <c r="R54" s="4">
        <v>0.73</v>
      </c>
      <c r="S54" s="18">
        <v>2.7970000000000002</v>
      </c>
      <c r="T54" s="10">
        <v>0</v>
      </c>
      <c r="U54" s="10">
        <v>0</v>
      </c>
      <c r="V54" s="11">
        <v>0</v>
      </c>
      <c r="W54" s="12">
        <f>IF(raceday_22_23[[#This Row],[Last Year Turnover]]&lt;&gt;0, raceday_22_23[[#This Row],[GBR/TO%]]-raceday_22_23[[#This Row],[Last Year GBR/TO%]], 0)</f>
        <v>0</v>
      </c>
      <c r="X54" s="88">
        <f>MONTH(raceday_22_23[[#This Row],[Raceday Date]])</f>
        <v>10</v>
      </c>
      <c r="Y5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5" spans="1:25" x14ac:dyDescent="0.3">
      <c r="A55" s="8">
        <v>45578</v>
      </c>
      <c r="B55" s="88" t="s">
        <v>33</v>
      </c>
      <c r="C55" s="88" t="s">
        <v>92</v>
      </c>
      <c r="D55" s="88" t="s">
        <v>73</v>
      </c>
      <c r="E55" s="3">
        <v>12</v>
      </c>
      <c r="F55" s="3">
        <v>130</v>
      </c>
      <c r="G55" s="3">
        <v>10.8</v>
      </c>
      <c r="H55" s="4">
        <v>8.3000000000000004E-2</v>
      </c>
      <c r="I55" s="5">
        <v>141216</v>
      </c>
      <c r="J55" s="5">
        <v>11768</v>
      </c>
      <c r="K55" s="4">
        <v>1.5449999999999999</v>
      </c>
      <c r="L55" s="4">
        <v>0.25</v>
      </c>
      <c r="M55" s="5">
        <v>1117275</v>
      </c>
      <c r="N55" s="5">
        <v>218150</v>
      </c>
      <c r="O55" s="5">
        <v>167288.70000000001</v>
      </c>
      <c r="P55" s="5">
        <v>329613</v>
      </c>
      <c r="Q55" s="4">
        <v>0.19500000000000001</v>
      </c>
      <c r="R55" s="4">
        <v>1.304</v>
      </c>
      <c r="S55" s="18">
        <v>6.6790000000000003</v>
      </c>
      <c r="T55" s="10">
        <v>905925</v>
      </c>
      <c r="U55" s="10">
        <v>179285</v>
      </c>
      <c r="V55" s="11">
        <v>0.19800000000000001</v>
      </c>
      <c r="W55" s="12">
        <f>IF(raceday_22_23[[#This Row],[Last Year Turnover]]&lt;&gt;0, raceday_22_23[[#This Row],[GBR/TO%]]-raceday_22_23[[#This Row],[Last Year GBR/TO%]], 0)</f>
        <v>-3.0000000000000027E-3</v>
      </c>
      <c r="X55" s="88">
        <f>MONTH(raceday_22_23[[#This Row],[Raceday Date]])</f>
        <v>10</v>
      </c>
      <c r="Y5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6" spans="1:25" x14ac:dyDescent="0.3">
      <c r="A56" s="8">
        <v>45580</v>
      </c>
      <c r="B56" s="88" t="s">
        <v>77</v>
      </c>
      <c r="C56" s="88" t="s">
        <v>74</v>
      </c>
      <c r="D56" s="88" t="s">
        <v>26</v>
      </c>
      <c r="E56" s="3">
        <v>7</v>
      </c>
      <c r="F56" s="3">
        <v>60</v>
      </c>
      <c r="G56" s="3">
        <v>8.6</v>
      </c>
      <c r="H56" s="4">
        <v>0.14299999999999999</v>
      </c>
      <c r="I56" s="5">
        <v>56605</v>
      </c>
      <c r="J56" s="5">
        <v>8086</v>
      </c>
      <c r="K56" s="4">
        <v>1.5389999999999999</v>
      </c>
      <c r="L56" s="4">
        <v>0.28599999999999998</v>
      </c>
      <c r="M56" s="5">
        <v>356638</v>
      </c>
      <c r="N56" s="5">
        <v>87129</v>
      </c>
      <c r="O56" s="5">
        <v>81931.240000000005</v>
      </c>
      <c r="P56" s="5">
        <v>282791</v>
      </c>
      <c r="Q56" s="4">
        <v>0.24399999999999999</v>
      </c>
      <c r="R56" s="4">
        <v>1.0629999999999999</v>
      </c>
      <c r="S56" s="18">
        <v>4.3529999999999998</v>
      </c>
      <c r="T56" s="10">
        <v>0</v>
      </c>
      <c r="U56" s="10">
        <v>0</v>
      </c>
      <c r="V56" s="11">
        <v>0</v>
      </c>
      <c r="W56" s="12">
        <f>IF(raceday_22_23[[#This Row],[Last Year Turnover]]&lt;&gt;0, raceday_22_23[[#This Row],[GBR/TO%]]-raceday_22_23[[#This Row],[Last Year GBR/TO%]], 0)</f>
        <v>0</v>
      </c>
      <c r="X56" s="88">
        <f>MONTH(raceday_22_23[[#This Row],[Raceday Date]])</f>
        <v>10</v>
      </c>
      <c r="Y5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7" spans="1:25" x14ac:dyDescent="0.3">
      <c r="A57" s="8">
        <v>45581</v>
      </c>
      <c r="B57" s="88" t="s">
        <v>97</v>
      </c>
      <c r="C57" s="88" t="s">
        <v>1</v>
      </c>
      <c r="D57" s="88" t="s">
        <v>27</v>
      </c>
      <c r="E57" s="3">
        <v>8</v>
      </c>
      <c r="F57" s="3">
        <v>80</v>
      </c>
      <c r="G57" s="3">
        <v>10</v>
      </c>
      <c r="H57" s="4">
        <v>0.5</v>
      </c>
      <c r="I57" s="5">
        <v>65760</v>
      </c>
      <c r="J57" s="5">
        <v>8220</v>
      </c>
      <c r="K57" s="4">
        <v>0.73399999999999999</v>
      </c>
      <c r="L57" s="4">
        <v>0.125</v>
      </c>
      <c r="M57" s="5">
        <v>430360</v>
      </c>
      <c r="N57" s="5">
        <v>48281</v>
      </c>
      <c r="O57" s="5">
        <v>103561.92</v>
      </c>
      <c r="P57" s="5">
        <v>210726</v>
      </c>
      <c r="Q57" s="4">
        <v>0.112</v>
      </c>
      <c r="R57" s="4">
        <v>0.46600000000000003</v>
      </c>
      <c r="S57" s="18">
        <v>4.1559999999999997</v>
      </c>
      <c r="T57" s="10">
        <v>0</v>
      </c>
      <c r="U57" s="10">
        <v>0</v>
      </c>
      <c r="V57" s="11">
        <v>0</v>
      </c>
      <c r="W57" s="12">
        <f>IF(raceday_22_23[[#This Row],[Last Year Turnover]]&lt;&gt;0, raceday_22_23[[#This Row],[GBR/TO%]]-raceday_22_23[[#This Row],[Last Year GBR/TO%]], 0)</f>
        <v>0</v>
      </c>
      <c r="X57" s="88">
        <f>MONTH(raceday_22_23[[#This Row],[Raceday Date]])</f>
        <v>10</v>
      </c>
      <c r="Y5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8" spans="1:25" x14ac:dyDescent="0.3">
      <c r="A58" s="8">
        <v>45583</v>
      </c>
      <c r="B58" s="88" t="s">
        <v>32</v>
      </c>
      <c r="C58" s="88" t="s">
        <v>1</v>
      </c>
      <c r="D58" s="88" t="s">
        <v>27</v>
      </c>
      <c r="E58" s="3">
        <v>13</v>
      </c>
      <c r="F58" s="3">
        <v>154</v>
      </c>
      <c r="G58" s="3">
        <v>11.8</v>
      </c>
      <c r="H58" s="4">
        <v>0.53800000000000003</v>
      </c>
      <c r="I58" s="5">
        <v>230263</v>
      </c>
      <c r="J58" s="5">
        <v>17713</v>
      </c>
      <c r="K58" s="4">
        <v>0.76900000000000002</v>
      </c>
      <c r="L58" s="4">
        <v>7.6999999999999999E-2</v>
      </c>
      <c r="M58" s="5">
        <v>1263378</v>
      </c>
      <c r="N58" s="5">
        <v>177041</v>
      </c>
      <c r="O58" s="5">
        <v>268169.42</v>
      </c>
      <c r="P58" s="5">
        <v>401274</v>
      </c>
      <c r="Q58" s="4">
        <v>0.14000000000000001</v>
      </c>
      <c r="R58" s="4">
        <v>0.66</v>
      </c>
      <c r="S58" s="18">
        <v>4.7110000000000003</v>
      </c>
      <c r="T58" s="10">
        <v>1143607</v>
      </c>
      <c r="U58" s="10">
        <v>279549</v>
      </c>
      <c r="V58" s="11">
        <v>0.24399999999999999</v>
      </c>
      <c r="W58" s="12">
        <f>IF(raceday_22_23[[#This Row],[Last Year Turnover]]&lt;&gt;0, raceday_22_23[[#This Row],[GBR/TO%]]-raceday_22_23[[#This Row],[Last Year GBR/TO%]], 0)</f>
        <v>-0.10399999999999998</v>
      </c>
      <c r="X58" s="88">
        <f>MONTH(raceday_22_23[[#This Row],[Raceday Date]])</f>
        <v>10</v>
      </c>
      <c r="Y5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59" spans="1:25" x14ac:dyDescent="0.3">
      <c r="A59" s="8">
        <v>45583</v>
      </c>
      <c r="B59" s="88" t="s">
        <v>32</v>
      </c>
      <c r="C59" s="88" t="s">
        <v>0</v>
      </c>
      <c r="D59" s="88" t="s">
        <v>26</v>
      </c>
      <c r="E59" s="3">
        <v>9</v>
      </c>
      <c r="F59" s="3">
        <v>78</v>
      </c>
      <c r="G59" s="3">
        <v>8.6999999999999993</v>
      </c>
      <c r="H59" s="4">
        <v>0.33300000000000002</v>
      </c>
      <c r="I59" s="5">
        <v>144864</v>
      </c>
      <c r="J59" s="5">
        <v>16096</v>
      </c>
      <c r="K59" s="4">
        <v>0.88900000000000001</v>
      </c>
      <c r="L59" s="4">
        <v>0.222</v>
      </c>
      <c r="M59" s="5">
        <v>577804</v>
      </c>
      <c r="N59" s="5">
        <v>128812</v>
      </c>
      <c r="O59" s="5">
        <v>171164.38</v>
      </c>
      <c r="P59" s="5">
        <v>349879</v>
      </c>
      <c r="Q59" s="4">
        <v>0.223</v>
      </c>
      <c r="R59" s="4">
        <v>0.753</v>
      </c>
      <c r="S59" s="18">
        <v>3.3759999999999999</v>
      </c>
      <c r="T59" s="10">
        <v>0</v>
      </c>
      <c r="U59" s="10">
        <v>0</v>
      </c>
      <c r="V59" s="11">
        <v>0</v>
      </c>
      <c r="W59" s="12">
        <f>IF(raceday_22_23[[#This Row],[Last Year Turnover]]&lt;&gt;0, raceday_22_23[[#This Row],[GBR/TO%]]-raceday_22_23[[#This Row],[Last Year GBR/TO%]], 0)</f>
        <v>0</v>
      </c>
      <c r="X59" s="88">
        <f>MONTH(raceday_22_23[[#This Row],[Raceday Date]])</f>
        <v>10</v>
      </c>
      <c r="Y5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0" spans="1:25" x14ac:dyDescent="0.3">
      <c r="A60" s="8">
        <v>45585</v>
      </c>
      <c r="B60" s="88" t="s">
        <v>33</v>
      </c>
      <c r="C60" s="88" t="s">
        <v>85</v>
      </c>
      <c r="D60" s="88" t="s">
        <v>73</v>
      </c>
      <c r="E60" s="3">
        <v>10</v>
      </c>
      <c r="F60" s="3">
        <v>92</v>
      </c>
      <c r="G60" s="3">
        <v>9.1999999999999993</v>
      </c>
      <c r="H60" s="4">
        <v>0.4</v>
      </c>
      <c r="I60" s="5">
        <v>143030</v>
      </c>
      <c r="J60" s="5">
        <v>14303</v>
      </c>
      <c r="K60" s="4">
        <v>0.96799999999999997</v>
      </c>
      <c r="L60" s="4">
        <v>0.1</v>
      </c>
      <c r="M60" s="5">
        <v>656045</v>
      </c>
      <c r="N60" s="5">
        <v>138490</v>
      </c>
      <c r="O60" s="5">
        <v>167857.86</v>
      </c>
      <c r="P60" s="5">
        <v>170776</v>
      </c>
      <c r="Q60" s="4">
        <v>0.21099999999999999</v>
      </c>
      <c r="R60" s="4">
        <v>0.82499999999999996</v>
      </c>
      <c r="S60" s="18">
        <v>3.9079999999999999</v>
      </c>
      <c r="T60" s="10">
        <v>805836</v>
      </c>
      <c r="U60" s="10">
        <v>70129</v>
      </c>
      <c r="V60" s="11">
        <v>8.6999999999999994E-2</v>
      </c>
      <c r="W60" s="12">
        <f>IF(raceday_22_23[[#This Row],[Last Year Turnover]]&lt;&gt;0, raceday_22_23[[#This Row],[GBR/TO%]]-raceday_22_23[[#This Row],[Last Year GBR/TO%]], 0)</f>
        <v>0.124</v>
      </c>
      <c r="X60" s="88">
        <f>MONTH(raceday_22_23[[#This Row],[Raceday Date]])</f>
        <v>10</v>
      </c>
      <c r="Y6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1" spans="1:25" x14ac:dyDescent="0.3">
      <c r="A61" s="8">
        <v>45587</v>
      </c>
      <c r="B61" s="88" t="s">
        <v>77</v>
      </c>
      <c r="C61" s="88" t="s">
        <v>74</v>
      </c>
      <c r="D61" s="88" t="s">
        <v>26</v>
      </c>
      <c r="E61" s="3">
        <v>7</v>
      </c>
      <c r="F61" s="3">
        <v>59</v>
      </c>
      <c r="G61" s="3">
        <v>8.4</v>
      </c>
      <c r="H61" s="4">
        <v>0.42899999999999999</v>
      </c>
      <c r="I61" s="5">
        <v>52500</v>
      </c>
      <c r="J61" s="5">
        <v>7500</v>
      </c>
      <c r="K61" s="4">
        <v>0.85</v>
      </c>
      <c r="L61" s="4">
        <v>0</v>
      </c>
      <c r="M61" s="5">
        <v>308089</v>
      </c>
      <c r="N61" s="5">
        <v>44634</v>
      </c>
      <c r="O61" s="5">
        <v>77791.240000000005</v>
      </c>
      <c r="P61" s="5">
        <v>165611</v>
      </c>
      <c r="Q61" s="4">
        <v>0.14499999999999999</v>
      </c>
      <c r="R61" s="4">
        <v>0.57399999999999995</v>
      </c>
      <c r="S61" s="18">
        <v>3.96</v>
      </c>
      <c r="T61" s="10">
        <v>0</v>
      </c>
      <c r="U61" s="10">
        <v>0</v>
      </c>
      <c r="V61" s="11">
        <v>0</v>
      </c>
      <c r="W61" s="12">
        <f>IF(raceday_22_23[[#This Row],[Last Year Turnover]]&lt;&gt;0, raceday_22_23[[#This Row],[GBR/TO%]]-raceday_22_23[[#This Row],[Last Year GBR/TO%]], 0)</f>
        <v>0</v>
      </c>
      <c r="X61" s="88">
        <f>MONTH(raceday_22_23[[#This Row],[Raceday Date]])</f>
        <v>10</v>
      </c>
      <c r="Y6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2" spans="1:25" x14ac:dyDescent="0.3">
      <c r="A62" s="8">
        <v>45588</v>
      </c>
      <c r="B62" s="88" t="s">
        <v>97</v>
      </c>
      <c r="C62" s="88" t="s">
        <v>1</v>
      </c>
      <c r="D62" s="88" t="s">
        <v>27</v>
      </c>
      <c r="E62" s="3">
        <v>8</v>
      </c>
      <c r="F62" s="3">
        <v>88</v>
      </c>
      <c r="G62" s="3">
        <v>11</v>
      </c>
      <c r="H62" s="4">
        <v>0.125</v>
      </c>
      <c r="I62" s="5">
        <v>66986</v>
      </c>
      <c r="J62" s="5">
        <v>8373</v>
      </c>
      <c r="K62" s="4">
        <v>1.641</v>
      </c>
      <c r="L62" s="4">
        <v>0.125</v>
      </c>
      <c r="M62" s="5">
        <v>522948</v>
      </c>
      <c r="N62" s="5">
        <v>109946</v>
      </c>
      <c r="O62" s="5">
        <v>104788.17</v>
      </c>
      <c r="P62" s="5">
        <v>244643</v>
      </c>
      <c r="Q62" s="4">
        <v>0.21</v>
      </c>
      <c r="R62" s="4">
        <v>1.0489999999999999</v>
      </c>
      <c r="S62" s="18">
        <v>4.9909999999999997</v>
      </c>
      <c r="T62" s="10">
        <v>0</v>
      </c>
      <c r="U62" s="10">
        <v>0</v>
      </c>
      <c r="V62" s="11">
        <v>0</v>
      </c>
      <c r="W62" s="12">
        <f>IF(raceday_22_23[[#This Row],[Last Year Turnover]]&lt;&gt;0, raceday_22_23[[#This Row],[GBR/TO%]]-raceday_22_23[[#This Row],[Last Year GBR/TO%]], 0)</f>
        <v>0</v>
      </c>
      <c r="X62" s="88">
        <f>MONTH(raceday_22_23[[#This Row],[Raceday Date]])</f>
        <v>10</v>
      </c>
      <c r="Y6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3" spans="1:25" x14ac:dyDescent="0.3">
      <c r="A63" s="8">
        <v>45590</v>
      </c>
      <c r="B63" s="88" t="s">
        <v>32</v>
      </c>
      <c r="C63" s="88" t="s">
        <v>1</v>
      </c>
      <c r="D63" s="88" t="s">
        <v>27</v>
      </c>
      <c r="E63" s="3">
        <v>12</v>
      </c>
      <c r="F63" s="3">
        <v>133</v>
      </c>
      <c r="G63" s="3">
        <v>11.1</v>
      </c>
      <c r="H63" s="4">
        <v>0.41699999999999998</v>
      </c>
      <c r="I63" s="5">
        <v>226919</v>
      </c>
      <c r="J63" s="5">
        <v>18910</v>
      </c>
      <c r="K63" s="4">
        <v>0.55700000000000005</v>
      </c>
      <c r="L63" s="4">
        <v>0</v>
      </c>
      <c r="M63" s="5">
        <v>1162081</v>
      </c>
      <c r="N63" s="5">
        <v>126442</v>
      </c>
      <c r="O63" s="5">
        <v>265101.92</v>
      </c>
      <c r="P63" s="5">
        <v>290954</v>
      </c>
      <c r="Q63" s="4">
        <v>0.109</v>
      </c>
      <c r="R63" s="4">
        <v>0.47699999999999998</v>
      </c>
      <c r="S63" s="18">
        <v>4.3840000000000003</v>
      </c>
      <c r="T63" s="10">
        <v>1334221</v>
      </c>
      <c r="U63" s="10">
        <v>223196</v>
      </c>
      <c r="V63" s="11">
        <v>0.16700000000000001</v>
      </c>
      <c r="W63" s="12">
        <f>IF(raceday_22_23[[#This Row],[Last Year Turnover]]&lt;&gt;0, raceday_22_23[[#This Row],[GBR/TO%]]-raceday_22_23[[#This Row],[Last Year GBR/TO%]], 0)</f>
        <v>-5.800000000000001E-2</v>
      </c>
      <c r="X63" s="88">
        <f>MONTH(raceday_22_23[[#This Row],[Raceday Date]])</f>
        <v>10</v>
      </c>
      <c r="Y6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4" spans="1:25" x14ac:dyDescent="0.3">
      <c r="A64" s="8">
        <v>45590</v>
      </c>
      <c r="B64" s="88" t="s">
        <v>32</v>
      </c>
      <c r="C64" s="88" t="s">
        <v>0</v>
      </c>
      <c r="D64" s="88" t="s">
        <v>26</v>
      </c>
      <c r="E64" s="3">
        <v>10</v>
      </c>
      <c r="F64" s="3">
        <v>86</v>
      </c>
      <c r="G64" s="3">
        <v>8.6</v>
      </c>
      <c r="H64" s="4">
        <v>0.4</v>
      </c>
      <c r="I64" s="5">
        <v>191414</v>
      </c>
      <c r="J64" s="5">
        <v>19141</v>
      </c>
      <c r="K64" s="4">
        <v>0.67</v>
      </c>
      <c r="L64" s="4">
        <v>0.1</v>
      </c>
      <c r="M64" s="5">
        <v>796443</v>
      </c>
      <c r="N64" s="5">
        <v>128291</v>
      </c>
      <c r="O64" s="5">
        <v>217713.13</v>
      </c>
      <c r="P64" s="5">
        <v>276104</v>
      </c>
      <c r="Q64" s="4">
        <v>0.161</v>
      </c>
      <c r="R64" s="4">
        <v>0.58899999999999997</v>
      </c>
      <c r="S64" s="18">
        <v>3.6579999999999999</v>
      </c>
      <c r="T64" s="10">
        <v>0</v>
      </c>
      <c r="U64" s="10">
        <v>0</v>
      </c>
      <c r="V64" s="11">
        <v>0</v>
      </c>
      <c r="W64" s="12">
        <f>IF(raceday_22_23[[#This Row],[Last Year Turnover]]&lt;&gt;0, raceday_22_23[[#This Row],[GBR/TO%]]-raceday_22_23[[#This Row],[Last Year GBR/TO%]], 0)</f>
        <v>0</v>
      </c>
      <c r="X64" s="88">
        <f>MONTH(raceday_22_23[[#This Row],[Raceday Date]])</f>
        <v>10</v>
      </c>
      <c r="Y6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5" spans="1:25" x14ac:dyDescent="0.3">
      <c r="A65" s="8">
        <v>45592</v>
      </c>
      <c r="B65" s="88" t="s">
        <v>33</v>
      </c>
      <c r="C65" s="88" t="s">
        <v>99</v>
      </c>
      <c r="D65" s="88" t="s">
        <v>73</v>
      </c>
      <c r="E65" s="3">
        <v>10</v>
      </c>
      <c r="F65" s="3">
        <v>97</v>
      </c>
      <c r="G65" s="3">
        <v>9.6999999999999993</v>
      </c>
      <c r="H65" s="4">
        <v>0.2</v>
      </c>
      <c r="I65" s="5">
        <v>121266</v>
      </c>
      <c r="J65" s="5">
        <v>11827</v>
      </c>
      <c r="K65" s="4">
        <v>1.587</v>
      </c>
      <c r="L65" s="4">
        <v>0.3</v>
      </c>
      <c r="M65" s="5">
        <v>756196</v>
      </c>
      <c r="N65" s="5">
        <v>192469</v>
      </c>
      <c r="O65" s="5">
        <v>135488.74</v>
      </c>
      <c r="P65" s="5">
        <v>232241</v>
      </c>
      <c r="Q65" s="4">
        <v>0.255</v>
      </c>
      <c r="R65" s="4">
        <v>1.421</v>
      </c>
      <c r="S65" s="18">
        <v>5.5810000000000004</v>
      </c>
      <c r="T65" s="10">
        <v>663365</v>
      </c>
      <c r="U65" s="10">
        <v>135413</v>
      </c>
      <c r="V65" s="11">
        <v>0.20399999999999999</v>
      </c>
      <c r="W65" s="12">
        <f>IF(raceday_22_23[[#This Row],[Last Year Turnover]]&lt;&gt;0, raceday_22_23[[#This Row],[GBR/TO%]]-raceday_22_23[[#This Row],[Last Year GBR/TO%]], 0)</f>
        <v>5.1000000000000018E-2</v>
      </c>
      <c r="X65" s="88">
        <f>MONTH(raceday_22_23[[#This Row],[Raceday Date]])</f>
        <v>10</v>
      </c>
      <c r="Y6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6" spans="1:25" x14ac:dyDescent="0.3">
      <c r="A66" s="8">
        <v>45593</v>
      </c>
      <c r="B66" s="88" t="s">
        <v>100</v>
      </c>
      <c r="C66" s="88" t="s">
        <v>84</v>
      </c>
      <c r="D66" s="88" t="s">
        <v>27</v>
      </c>
      <c r="E66" s="3">
        <v>12</v>
      </c>
      <c r="F66" s="3">
        <v>143</v>
      </c>
      <c r="G66" s="3">
        <v>11.9</v>
      </c>
      <c r="H66" s="4">
        <v>0.25</v>
      </c>
      <c r="I66" s="5">
        <v>392913</v>
      </c>
      <c r="J66" s="5">
        <v>32743</v>
      </c>
      <c r="K66" s="4">
        <v>1.175</v>
      </c>
      <c r="L66" s="4">
        <v>8.3000000000000004E-2</v>
      </c>
      <c r="M66" s="5">
        <v>1704861</v>
      </c>
      <c r="N66" s="5">
        <v>461529</v>
      </c>
      <c r="O66" s="5">
        <v>422702.74</v>
      </c>
      <c r="P66" s="5">
        <v>463102</v>
      </c>
      <c r="Q66" s="4">
        <v>0.27100000000000002</v>
      </c>
      <c r="R66" s="4">
        <v>1.0920000000000001</v>
      </c>
      <c r="S66" s="18">
        <v>4.0330000000000004</v>
      </c>
      <c r="T66" s="10">
        <v>1703026</v>
      </c>
      <c r="U66" s="10">
        <v>161877</v>
      </c>
      <c r="V66" s="11">
        <v>9.5000000000000001E-2</v>
      </c>
      <c r="W66" s="12">
        <f>IF(raceday_22_23[[#This Row],[Last Year Turnover]]&lt;&gt;0, raceday_22_23[[#This Row],[GBR/TO%]]-raceday_22_23[[#This Row],[Last Year GBR/TO%]], 0)</f>
        <v>0.17600000000000002</v>
      </c>
      <c r="X66" s="88">
        <f>MONTH(raceday_22_23[[#This Row],[Raceday Date]])</f>
        <v>10</v>
      </c>
      <c r="Y6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7" spans="1:25" x14ac:dyDescent="0.3">
      <c r="A67" s="8">
        <v>45594</v>
      </c>
      <c r="B67" s="88" t="s">
        <v>77</v>
      </c>
      <c r="C67" s="88" t="s">
        <v>74</v>
      </c>
      <c r="D67" s="88" t="s">
        <v>26</v>
      </c>
      <c r="E67" s="3">
        <v>7</v>
      </c>
      <c r="F67" s="3">
        <v>65</v>
      </c>
      <c r="G67" s="3">
        <v>9.3000000000000007</v>
      </c>
      <c r="H67" s="4">
        <v>0.42899999999999999</v>
      </c>
      <c r="I67" s="5">
        <v>53340</v>
      </c>
      <c r="J67" s="5">
        <v>7620</v>
      </c>
      <c r="K67" s="4">
        <v>1.714</v>
      </c>
      <c r="L67" s="4">
        <v>0.14299999999999999</v>
      </c>
      <c r="M67" s="5">
        <v>328909</v>
      </c>
      <c r="N67" s="5">
        <v>91439</v>
      </c>
      <c r="O67" s="5">
        <v>78631.240000000005</v>
      </c>
      <c r="P67" s="5">
        <v>177011</v>
      </c>
      <c r="Q67" s="4">
        <v>0.27800000000000002</v>
      </c>
      <c r="R67" s="4">
        <v>1.163</v>
      </c>
      <c r="S67" s="18">
        <v>4.1829999999999998</v>
      </c>
      <c r="T67" s="10">
        <v>0</v>
      </c>
      <c r="U67" s="10">
        <v>0</v>
      </c>
      <c r="V67" s="11">
        <v>0</v>
      </c>
      <c r="W67" s="12">
        <f>IF(raceday_22_23[[#This Row],[Last Year Turnover]]&lt;&gt;0, raceday_22_23[[#This Row],[GBR/TO%]]-raceday_22_23[[#This Row],[Last Year GBR/TO%]], 0)</f>
        <v>0</v>
      </c>
      <c r="X67" s="88">
        <f>MONTH(raceday_22_23[[#This Row],[Raceday Date]])</f>
        <v>10</v>
      </c>
      <c r="Y6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8" spans="1:25" x14ac:dyDescent="0.3">
      <c r="A68" s="8">
        <v>45596</v>
      </c>
      <c r="B68" s="88" t="s">
        <v>31</v>
      </c>
      <c r="C68" s="88" t="s">
        <v>72</v>
      </c>
      <c r="D68" s="88" t="s">
        <v>73</v>
      </c>
      <c r="E68" s="3">
        <v>9</v>
      </c>
      <c r="F68" s="3">
        <v>85</v>
      </c>
      <c r="G68" s="3">
        <v>9.4</v>
      </c>
      <c r="H68" s="4">
        <v>0.33300000000000002</v>
      </c>
      <c r="I68" s="5">
        <v>98345</v>
      </c>
      <c r="J68" s="5">
        <v>10927</v>
      </c>
      <c r="K68" s="4">
        <v>1.508</v>
      </c>
      <c r="L68" s="4">
        <v>0</v>
      </c>
      <c r="M68" s="5">
        <v>572426</v>
      </c>
      <c r="N68" s="5">
        <v>148261</v>
      </c>
      <c r="O68" s="5">
        <v>120550.84</v>
      </c>
      <c r="P68" s="5">
        <v>264719</v>
      </c>
      <c r="Q68" s="4">
        <v>0.25900000000000001</v>
      </c>
      <c r="R68" s="4">
        <v>1.23</v>
      </c>
      <c r="S68" s="18">
        <v>4.7480000000000002</v>
      </c>
      <c r="T68" s="10">
        <v>590524</v>
      </c>
      <c r="U68" s="10">
        <v>119603</v>
      </c>
      <c r="V68" s="11">
        <v>0.20300000000000001</v>
      </c>
      <c r="W68" s="12">
        <f>IF(raceday_22_23[[#This Row],[Last Year Turnover]]&lt;&gt;0, raceday_22_23[[#This Row],[GBR/TO%]]-raceday_22_23[[#This Row],[Last Year GBR/TO%]], 0)</f>
        <v>5.5999999999999994E-2</v>
      </c>
      <c r="X68" s="88">
        <f>MONTH(raceday_22_23[[#This Row],[Raceday Date]])</f>
        <v>10</v>
      </c>
      <c r="Y6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Q1</v>
      </c>
    </row>
    <row r="69" spans="1:25" x14ac:dyDescent="0.3">
      <c r="A69" s="8">
        <v>45597</v>
      </c>
      <c r="B69" s="88" t="s">
        <v>32</v>
      </c>
      <c r="C69" s="88" t="s">
        <v>91</v>
      </c>
      <c r="D69" s="88" t="s">
        <v>27</v>
      </c>
      <c r="E69" s="3">
        <v>10</v>
      </c>
      <c r="F69" s="3">
        <v>111</v>
      </c>
      <c r="G69" s="3">
        <v>11.1</v>
      </c>
      <c r="H69" s="4">
        <v>0</v>
      </c>
      <c r="I69" s="5">
        <v>98425</v>
      </c>
      <c r="J69" s="5">
        <v>9842</v>
      </c>
      <c r="K69" s="4">
        <v>2.2999999999999998</v>
      </c>
      <c r="L69" s="4">
        <v>0.1</v>
      </c>
      <c r="M69" s="5">
        <v>790661</v>
      </c>
      <c r="N69" s="5">
        <v>226408</v>
      </c>
      <c r="O69" s="5">
        <v>126391.9</v>
      </c>
      <c r="P69" s="5">
        <v>394778</v>
      </c>
      <c r="Q69" s="4">
        <v>0.28599999999999998</v>
      </c>
      <c r="R69" s="4">
        <v>1.7909999999999999</v>
      </c>
      <c r="S69" s="18">
        <v>6.2560000000000002</v>
      </c>
      <c r="T69" s="10">
        <v>924200</v>
      </c>
      <c r="U69" s="10">
        <v>276974</v>
      </c>
      <c r="V69" s="11">
        <v>0.3</v>
      </c>
      <c r="W69" s="12">
        <f>IF(raceday_22_23[[#This Row],[Last Year Turnover]]&lt;&gt;0, raceday_22_23[[#This Row],[GBR/TO%]]-raceday_22_23[[#This Row],[Last Year GBR/TO%]], 0)</f>
        <v>-1.4000000000000012E-2</v>
      </c>
      <c r="X69" s="88">
        <f>MONTH(raceday_22_23[[#This Row],[Raceday Date]])</f>
        <v>11</v>
      </c>
      <c r="Y6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0" spans="1:25" x14ac:dyDescent="0.3">
      <c r="A70" s="8">
        <v>45597</v>
      </c>
      <c r="B70" s="88" t="s">
        <v>32</v>
      </c>
      <c r="C70" s="88" t="s">
        <v>0</v>
      </c>
      <c r="D70" s="88" t="s">
        <v>26</v>
      </c>
      <c r="E70" s="3">
        <v>9</v>
      </c>
      <c r="F70" s="3">
        <v>74</v>
      </c>
      <c r="G70" s="3">
        <v>8.1999999999999993</v>
      </c>
      <c r="H70" s="4">
        <v>0.222</v>
      </c>
      <c r="I70" s="5">
        <v>125145</v>
      </c>
      <c r="J70" s="5">
        <v>13905</v>
      </c>
      <c r="K70" s="4">
        <v>1.1890000000000001</v>
      </c>
      <c r="L70" s="4">
        <v>0.222</v>
      </c>
      <c r="M70" s="5">
        <v>700546</v>
      </c>
      <c r="N70" s="5">
        <v>148809</v>
      </c>
      <c r="O70" s="5">
        <v>151445.63</v>
      </c>
      <c r="P70" s="5">
        <v>274208</v>
      </c>
      <c r="Q70" s="4">
        <v>0.21199999999999999</v>
      </c>
      <c r="R70" s="4">
        <v>0.98299999999999998</v>
      </c>
      <c r="S70" s="18">
        <v>4.6260000000000003</v>
      </c>
      <c r="T70" s="10">
        <v>589509</v>
      </c>
      <c r="U70" s="10">
        <v>148225</v>
      </c>
      <c r="V70" s="11">
        <v>0.251</v>
      </c>
      <c r="W70" s="12">
        <f>IF(raceday_22_23[[#This Row],[Last Year Turnover]]&lt;&gt;0, raceday_22_23[[#This Row],[GBR/TO%]]-raceday_22_23[[#This Row],[Last Year GBR/TO%]], 0)</f>
        <v>-3.9000000000000007E-2</v>
      </c>
      <c r="X70" s="88">
        <f>MONTH(raceday_22_23[[#This Row],[Raceday Date]])</f>
        <v>11</v>
      </c>
      <c r="Y7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1" spans="1:25" x14ac:dyDescent="0.3">
      <c r="A71" s="8">
        <v>45599</v>
      </c>
      <c r="B71" s="88" t="s">
        <v>33</v>
      </c>
      <c r="C71" s="88" t="s">
        <v>101</v>
      </c>
      <c r="D71" s="88" t="s">
        <v>27</v>
      </c>
      <c r="E71" s="3">
        <v>8</v>
      </c>
      <c r="F71" s="3">
        <v>64</v>
      </c>
      <c r="G71" s="3">
        <v>8</v>
      </c>
      <c r="H71" s="4">
        <v>0.25</v>
      </c>
      <c r="I71" s="5">
        <v>91692</v>
      </c>
      <c r="J71" s="5">
        <v>11462</v>
      </c>
      <c r="K71" s="4">
        <v>2.4409999999999998</v>
      </c>
      <c r="L71" s="4">
        <v>0.125</v>
      </c>
      <c r="M71" s="5">
        <v>810386</v>
      </c>
      <c r="N71" s="5">
        <v>223855</v>
      </c>
      <c r="O71" s="5">
        <v>153171.5</v>
      </c>
      <c r="P71" s="5">
        <v>212029</v>
      </c>
      <c r="Q71" s="4">
        <v>0.27600000000000002</v>
      </c>
      <c r="R71" s="4">
        <v>1.4610000000000001</v>
      </c>
      <c r="S71" s="18">
        <v>5.2910000000000004</v>
      </c>
      <c r="T71" s="10">
        <v>1056868</v>
      </c>
      <c r="U71" s="10">
        <v>201635</v>
      </c>
      <c r="V71" s="11">
        <v>0.191</v>
      </c>
      <c r="W71" s="12">
        <f>IF(raceday_22_23[[#This Row],[Last Year Turnover]]&lt;&gt;0, raceday_22_23[[#This Row],[GBR/TO%]]-raceday_22_23[[#This Row],[Last Year GBR/TO%]], 0)</f>
        <v>8.500000000000002E-2</v>
      </c>
      <c r="X71" s="88">
        <f>MONTH(raceday_22_23[[#This Row],[Raceday Date]])</f>
        <v>11</v>
      </c>
      <c r="Y7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2" spans="1:25" x14ac:dyDescent="0.3">
      <c r="A72" s="8">
        <v>45600</v>
      </c>
      <c r="B72" s="88" t="s">
        <v>100</v>
      </c>
      <c r="C72" s="88" t="s">
        <v>101</v>
      </c>
      <c r="D72" s="88" t="s">
        <v>27</v>
      </c>
      <c r="E72" s="3">
        <v>10</v>
      </c>
      <c r="F72" s="3">
        <v>85</v>
      </c>
      <c r="G72" s="3">
        <v>8.5</v>
      </c>
      <c r="H72" s="4">
        <v>0.5</v>
      </c>
      <c r="I72" s="5">
        <v>271474</v>
      </c>
      <c r="J72" s="5">
        <v>26565</v>
      </c>
      <c r="K72" s="4">
        <v>0.93300000000000005</v>
      </c>
      <c r="L72" s="4">
        <v>0.2</v>
      </c>
      <c r="M72" s="5">
        <v>1460393</v>
      </c>
      <c r="N72" s="5">
        <v>253384</v>
      </c>
      <c r="O72" s="5">
        <v>322234</v>
      </c>
      <c r="P72" s="5">
        <v>393338</v>
      </c>
      <c r="Q72" s="4">
        <v>0.17399999999999999</v>
      </c>
      <c r="R72" s="4">
        <v>0.78600000000000003</v>
      </c>
      <c r="S72" s="18">
        <v>4.532</v>
      </c>
      <c r="T72" s="10">
        <v>1479526</v>
      </c>
      <c r="U72" s="10">
        <v>273033</v>
      </c>
      <c r="V72" s="11">
        <v>0.185</v>
      </c>
      <c r="W72" s="12">
        <f>IF(raceday_22_23[[#This Row],[Last Year Turnover]]&lt;&gt;0, raceday_22_23[[#This Row],[GBR/TO%]]-raceday_22_23[[#This Row],[Last Year GBR/TO%]], 0)</f>
        <v>-1.100000000000001E-2</v>
      </c>
      <c r="X72" s="88">
        <f>MONTH(raceday_22_23[[#This Row],[Raceday Date]])</f>
        <v>11</v>
      </c>
      <c r="Y7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3" spans="1:25" x14ac:dyDescent="0.3">
      <c r="A73" s="8">
        <v>45600</v>
      </c>
      <c r="B73" s="88" t="s">
        <v>100</v>
      </c>
      <c r="C73" s="88" t="s">
        <v>102</v>
      </c>
      <c r="D73" s="88" t="s">
        <v>26</v>
      </c>
      <c r="E73" s="3">
        <v>6</v>
      </c>
      <c r="F73" s="3">
        <v>60</v>
      </c>
      <c r="G73" s="3">
        <v>10</v>
      </c>
      <c r="H73" s="4">
        <v>0.66700000000000004</v>
      </c>
      <c r="I73" s="5">
        <v>60769</v>
      </c>
      <c r="J73" s="5">
        <v>10128</v>
      </c>
      <c r="K73" s="4">
        <v>0.245</v>
      </c>
      <c r="L73" s="4">
        <v>0.33300000000000002</v>
      </c>
      <c r="M73" s="5">
        <v>235042</v>
      </c>
      <c r="N73" s="5">
        <v>14877</v>
      </c>
      <c r="O73" s="5">
        <v>81586.3</v>
      </c>
      <c r="P73" s="5">
        <v>164977</v>
      </c>
      <c r="Q73" s="4">
        <v>6.3E-2</v>
      </c>
      <c r="R73" s="4">
        <v>0.182</v>
      </c>
      <c r="S73" s="18">
        <v>2.8809999999999998</v>
      </c>
      <c r="T73" s="10">
        <v>0</v>
      </c>
      <c r="U73" s="10">
        <v>0</v>
      </c>
      <c r="V73" s="11">
        <v>0</v>
      </c>
      <c r="W73" s="12">
        <f>IF(raceday_22_23[[#This Row],[Last Year Turnover]]&lt;&gt;0, raceday_22_23[[#This Row],[GBR/TO%]]-raceday_22_23[[#This Row],[Last Year GBR/TO%]], 0)</f>
        <v>0</v>
      </c>
      <c r="X73" s="88">
        <f>MONTH(raceday_22_23[[#This Row],[Raceday Date]])</f>
        <v>11</v>
      </c>
      <c r="Y7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4" spans="1:25" x14ac:dyDescent="0.3">
      <c r="A74" s="8">
        <v>45603</v>
      </c>
      <c r="B74" s="88" t="s">
        <v>31</v>
      </c>
      <c r="C74" s="88" t="s">
        <v>92</v>
      </c>
      <c r="D74" s="88" t="s">
        <v>73</v>
      </c>
      <c r="E74" s="3">
        <v>8</v>
      </c>
      <c r="F74" s="3">
        <v>70</v>
      </c>
      <c r="G74" s="3">
        <v>8.8000000000000007</v>
      </c>
      <c r="H74" s="4">
        <v>0.625</v>
      </c>
      <c r="I74" s="5">
        <v>81961</v>
      </c>
      <c r="J74" s="5">
        <v>10245</v>
      </c>
      <c r="K74" s="4">
        <v>1.3140000000000001</v>
      </c>
      <c r="L74" s="4">
        <v>0.125</v>
      </c>
      <c r="M74" s="5">
        <v>483612</v>
      </c>
      <c r="N74" s="5">
        <v>107677</v>
      </c>
      <c r="O74" s="5">
        <v>107926.2</v>
      </c>
      <c r="P74" s="5">
        <v>224584</v>
      </c>
      <c r="Q74" s="4">
        <v>0.223</v>
      </c>
      <c r="R74" s="4">
        <v>0.998</v>
      </c>
      <c r="S74" s="18">
        <v>4.4809999999999999</v>
      </c>
      <c r="T74" s="10">
        <v>681823</v>
      </c>
      <c r="U74" s="10">
        <v>88614</v>
      </c>
      <c r="V74" s="11">
        <v>0.13</v>
      </c>
      <c r="W74" s="12">
        <f>IF(raceday_22_23[[#This Row],[Last Year Turnover]]&lt;&gt;0, raceday_22_23[[#This Row],[GBR/TO%]]-raceday_22_23[[#This Row],[Last Year GBR/TO%]], 0)</f>
        <v>9.2999999999999999E-2</v>
      </c>
      <c r="X74" s="88">
        <f>MONTH(raceday_22_23[[#This Row],[Raceday Date]])</f>
        <v>11</v>
      </c>
      <c r="Y7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5" spans="1:25" x14ac:dyDescent="0.3">
      <c r="A75" s="8">
        <v>45604</v>
      </c>
      <c r="B75" s="88" t="s">
        <v>32</v>
      </c>
      <c r="C75" s="88" t="s">
        <v>89</v>
      </c>
      <c r="D75" s="88" t="s">
        <v>27</v>
      </c>
      <c r="E75" s="3">
        <v>10</v>
      </c>
      <c r="F75" s="3">
        <v>121</v>
      </c>
      <c r="G75" s="3">
        <v>12.1</v>
      </c>
      <c r="H75" s="4">
        <v>0.5</v>
      </c>
      <c r="I75" s="5">
        <v>112604</v>
      </c>
      <c r="J75" s="5">
        <v>11260</v>
      </c>
      <c r="K75" s="4">
        <v>1.1819999999999999</v>
      </c>
      <c r="L75" s="4">
        <v>0.3</v>
      </c>
      <c r="M75" s="5">
        <v>752599</v>
      </c>
      <c r="N75" s="5">
        <v>133079</v>
      </c>
      <c r="O75" s="5">
        <v>145492</v>
      </c>
      <c r="P75" s="5">
        <v>323009</v>
      </c>
      <c r="Q75" s="4">
        <v>0.17699999999999999</v>
      </c>
      <c r="R75" s="4">
        <v>0.91500000000000004</v>
      </c>
      <c r="S75" s="18">
        <v>5.173</v>
      </c>
      <c r="T75" s="10">
        <v>986403</v>
      </c>
      <c r="U75" s="10">
        <v>200174</v>
      </c>
      <c r="V75" s="11">
        <v>0.20300000000000001</v>
      </c>
      <c r="W75" s="12">
        <f>IF(raceday_22_23[[#This Row],[Last Year Turnover]]&lt;&gt;0, raceday_22_23[[#This Row],[GBR/TO%]]-raceday_22_23[[#This Row],[Last Year GBR/TO%]], 0)</f>
        <v>-2.6000000000000023E-2</v>
      </c>
      <c r="X75" s="88">
        <f>MONTH(raceday_22_23[[#This Row],[Raceday Date]])</f>
        <v>11</v>
      </c>
      <c r="Y7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6" spans="1:25" x14ac:dyDescent="0.3">
      <c r="A76" s="8">
        <v>45604</v>
      </c>
      <c r="B76" s="88" t="s">
        <v>32</v>
      </c>
      <c r="C76" s="88" t="s">
        <v>0</v>
      </c>
      <c r="D76" s="88" t="s">
        <v>26</v>
      </c>
      <c r="E76" s="3">
        <v>9</v>
      </c>
      <c r="F76" s="3">
        <v>75</v>
      </c>
      <c r="G76" s="3">
        <v>8.3000000000000007</v>
      </c>
      <c r="H76" s="4">
        <v>0.55600000000000005</v>
      </c>
      <c r="I76" s="5">
        <v>166498</v>
      </c>
      <c r="J76" s="5">
        <v>18500</v>
      </c>
      <c r="K76" s="4">
        <v>0.76800000000000002</v>
      </c>
      <c r="L76" s="4">
        <v>0.222</v>
      </c>
      <c r="M76" s="5">
        <v>664934</v>
      </c>
      <c r="N76" s="5">
        <v>127861</v>
      </c>
      <c r="O76" s="5">
        <v>193009.38</v>
      </c>
      <c r="P76" s="5">
        <v>251700</v>
      </c>
      <c r="Q76" s="4">
        <v>0.192</v>
      </c>
      <c r="R76" s="4">
        <v>0.66200000000000003</v>
      </c>
      <c r="S76" s="18">
        <v>3.4449999999999998</v>
      </c>
      <c r="T76" s="10">
        <v>0</v>
      </c>
      <c r="U76" s="10">
        <v>0</v>
      </c>
      <c r="V76" s="11">
        <v>0</v>
      </c>
      <c r="W76" s="12">
        <f>IF(raceday_22_23[[#This Row],[Last Year Turnover]]&lt;&gt;0, raceday_22_23[[#This Row],[GBR/TO%]]-raceday_22_23[[#This Row],[Last Year GBR/TO%]], 0)</f>
        <v>0</v>
      </c>
      <c r="X76" s="88">
        <f>MONTH(raceday_22_23[[#This Row],[Raceday Date]])</f>
        <v>11</v>
      </c>
      <c r="Y7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7" spans="1:25" x14ac:dyDescent="0.3">
      <c r="A77" s="8">
        <v>45606</v>
      </c>
      <c r="B77" s="88" t="s">
        <v>33</v>
      </c>
      <c r="C77" s="88" t="s">
        <v>90</v>
      </c>
      <c r="D77" s="88" t="s">
        <v>73</v>
      </c>
      <c r="E77" s="3">
        <v>10</v>
      </c>
      <c r="F77" s="3">
        <v>90</v>
      </c>
      <c r="G77" s="3">
        <v>9</v>
      </c>
      <c r="H77" s="4">
        <v>0.1</v>
      </c>
      <c r="I77" s="5">
        <v>111892</v>
      </c>
      <c r="J77" s="5">
        <v>11189</v>
      </c>
      <c r="K77" s="4">
        <v>1.62</v>
      </c>
      <c r="L77" s="4">
        <v>0.3</v>
      </c>
      <c r="M77" s="5">
        <v>756521</v>
      </c>
      <c r="N77" s="5">
        <v>181210</v>
      </c>
      <c r="O77" s="5">
        <v>147366.70000000001</v>
      </c>
      <c r="P77" s="5">
        <v>244754</v>
      </c>
      <c r="Q77" s="4">
        <v>0.24</v>
      </c>
      <c r="R77" s="4">
        <v>1.23</v>
      </c>
      <c r="S77" s="18">
        <v>5.1340000000000003</v>
      </c>
      <c r="T77" s="10">
        <v>722489</v>
      </c>
      <c r="U77" s="10">
        <v>131767</v>
      </c>
      <c r="V77" s="11">
        <v>0.182</v>
      </c>
      <c r="W77" s="12">
        <f>IF(raceday_22_23[[#This Row],[Last Year Turnover]]&lt;&gt;0, raceday_22_23[[#This Row],[GBR/TO%]]-raceday_22_23[[#This Row],[Last Year GBR/TO%]], 0)</f>
        <v>5.7999999999999996E-2</v>
      </c>
      <c r="X77" s="88">
        <f>MONTH(raceday_22_23[[#This Row],[Raceday Date]])</f>
        <v>11</v>
      </c>
      <c r="Y7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8" spans="1:25" x14ac:dyDescent="0.3">
      <c r="A78" s="8">
        <v>45607</v>
      </c>
      <c r="B78" s="88" t="s">
        <v>100</v>
      </c>
      <c r="C78" s="88" t="s">
        <v>102</v>
      </c>
      <c r="D78" s="88" t="s">
        <v>26</v>
      </c>
      <c r="E78" s="3">
        <v>6</v>
      </c>
      <c r="F78" s="3">
        <v>42</v>
      </c>
      <c r="G78" s="3">
        <v>7</v>
      </c>
      <c r="H78" s="4">
        <v>0.66700000000000004</v>
      </c>
      <c r="I78" s="5">
        <v>57505</v>
      </c>
      <c r="J78" s="5">
        <v>9584</v>
      </c>
      <c r="K78" s="4">
        <v>0.70099999999999996</v>
      </c>
      <c r="L78" s="4">
        <v>0</v>
      </c>
      <c r="M78" s="5">
        <v>193506</v>
      </c>
      <c r="N78" s="5">
        <v>40314</v>
      </c>
      <c r="O78" s="5">
        <v>78322.55</v>
      </c>
      <c r="P78" s="5">
        <v>94855</v>
      </c>
      <c r="Q78" s="4">
        <v>0.20799999999999999</v>
      </c>
      <c r="R78" s="4">
        <v>0.51500000000000001</v>
      </c>
      <c r="S78" s="18">
        <v>2.4710000000000001</v>
      </c>
      <c r="T78" s="10">
        <v>0</v>
      </c>
      <c r="U78" s="10">
        <v>0</v>
      </c>
      <c r="V78" s="11">
        <v>0</v>
      </c>
      <c r="W78" s="12">
        <f>IF(raceday_22_23[[#This Row],[Last Year Turnover]]&lt;&gt;0, raceday_22_23[[#This Row],[GBR/TO%]]-raceday_22_23[[#This Row],[Last Year GBR/TO%]], 0)</f>
        <v>0</v>
      </c>
      <c r="X78" s="88">
        <f>MONTH(raceday_22_23[[#This Row],[Raceday Date]])</f>
        <v>11</v>
      </c>
      <c r="Y7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79" spans="1:25" x14ac:dyDescent="0.3">
      <c r="A79" s="8">
        <v>45608</v>
      </c>
      <c r="B79" s="88" t="s">
        <v>77</v>
      </c>
      <c r="C79" s="88" t="s">
        <v>1</v>
      </c>
      <c r="D79" s="88" t="s">
        <v>27</v>
      </c>
      <c r="E79" s="3">
        <v>12</v>
      </c>
      <c r="F79" s="3">
        <v>169</v>
      </c>
      <c r="G79" s="3">
        <v>14.1</v>
      </c>
      <c r="H79" s="4">
        <v>0.41699999999999998</v>
      </c>
      <c r="I79" s="5">
        <v>2036150</v>
      </c>
      <c r="J79" s="5">
        <v>169679</v>
      </c>
      <c r="K79" s="4">
        <v>0.64400000000000002</v>
      </c>
      <c r="L79" s="4">
        <v>0.25</v>
      </c>
      <c r="M79" s="5">
        <v>6912232</v>
      </c>
      <c r="N79" s="5">
        <v>1311358</v>
      </c>
      <c r="O79" s="5">
        <v>2073846.92</v>
      </c>
      <c r="P79" s="5">
        <v>889285</v>
      </c>
      <c r="Q79" s="4">
        <v>0.19</v>
      </c>
      <c r="R79" s="4">
        <v>0.63200000000000001</v>
      </c>
      <c r="S79" s="18">
        <v>3.3330000000000002</v>
      </c>
      <c r="T79" s="10">
        <v>6939172</v>
      </c>
      <c r="U79" s="10">
        <v>1647041</v>
      </c>
      <c r="V79" s="11">
        <v>0.23699999999999999</v>
      </c>
      <c r="W79" s="12">
        <f>IF(raceday_22_23[[#This Row],[Last Year Turnover]]&lt;&gt;0, raceday_22_23[[#This Row],[GBR/TO%]]-raceday_22_23[[#This Row],[Last Year GBR/TO%]], 0)</f>
        <v>-4.6999999999999986E-2</v>
      </c>
      <c r="X79" s="88">
        <f>MONTH(raceday_22_23[[#This Row],[Raceday Date]])</f>
        <v>11</v>
      </c>
      <c r="Y7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0" spans="1:25" x14ac:dyDescent="0.3">
      <c r="A80" s="8">
        <v>45610</v>
      </c>
      <c r="B80" s="88" t="s">
        <v>31</v>
      </c>
      <c r="C80" s="88" t="s">
        <v>84</v>
      </c>
      <c r="D80" s="88" t="s">
        <v>27</v>
      </c>
      <c r="E80" s="3">
        <v>14</v>
      </c>
      <c r="F80" s="3">
        <v>195</v>
      </c>
      <c r="G80" s="3">
        <v>13.9</v>
      </c>
      <c r="H80" s="4">
        <v>0.35699999999999998</v>
      </c>
      <c r="I80" s="5">
        <v>246033</v>
      </c>
      <c r="J80" s="5">
        <v>17574</v>
      </c>
      <c r="K80" s="4">
        <v>0.94899999999999995</v>
      </c>
      <c r="L80" s="4">
        <v>0.14299999999999999</v>
      </c>
      <c r="M80" s="5">
        <v>1623394</v>
      </c>
      <c r="N80" s="5">
        <v>233402</v>
      </c>
      <c r="O80" s="5">
        <v>275822.74</v>
      </c>
      <c r="P80" s="5">
        <v>485157</v>
      </c>
      <c r="Q80" s="4">
        <v>0.14399999999999999</v>
      </c>
      <c r="R80" s="4">
        <v>0.84599999999999997</v>
      </c>
      <c r="S80" s="18">
        <v>5.8860000000000001</v>
      </c>
      <c r="T80" s="10">
        <v>1224137</v>
      </c>
      <c r="U80" s="10">
        <v>206761</v>
      </c>
      <c r="V80" s="11">
        <v>0.16900000000000001</v>
      </c>
      <c r="W80" s="12">
        <f>IF(raceday_22_23[[#This Row],[Last Year Turnover]]&lt;&gt;0, raceday_22_23[[#This Row],[GBR/TO%]]-raceday_22_23[[#This Row],[Last Year GBR/TO%]], 0)</f>
        <v>-2.5000000000000022E-2</v>
      </c>
      <c r="X80" s="88">
        <f>MONTH(raceday_22_23[[#This Row],[Raceday Date]])</f>
        <v>11</v>
      </c>
      <c r="Y8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1" spans="1:25" x14ac:dyDescent="0.3">
      <c r="A81" s="8">
        <v>45611</v>
      </c>
      <c r="B81" s="88" t="s">
        <v>32</v>
      </c>
      <c r="C81" s="88" t="s">
        <v>1</v>
      </c>
      <c r="D81" s="88" t="s">
        <v>27</v>
      </c>
      <c r="E81" s="3">
        <v>13</v>
      </c>
      <c r="F81" s="3">
        <v>149</v>
      </c>
      <c r="G81" s="3">
        <v>11.5</v>
      </c>
      <c r="H81" s="4">
        <v>0.23100000000000001</v>
      </c>
      <c r="I81" s="5">
        <v>1834749</v>
      </c>
      <c r="J81" s="5">
        <v>141135</v>
      </c>
      <c r="K81" s="4">
        <v>0.78400000000000003</v>
      </c>
      <c r="L81" s="4">
        <v>0.308</v>
      </c>
      <c r="M81" s="5">
        <v>4239908</v>
      </c>
      <c r="N81" s="5">
        <v>1438805</v>
      </c>
      <c r="O81" s="5">
        <v>1337256.92</v>
      </c>
      <c r="P81" s="5">
        <v>921569</v>
      </c>
      <c r="Q81" s="4">
        <v>0.33900000000000002</v>
      </c>
      <c r="R81" s="4">
        <v>1.0760000000000001</v>
      </c>
      <c r="S81" s="18">
        <v>3.1709999999999998</v>
      </c>
      <c r="T81" s="10">
        <v>3381897</v>
      </c>
      <c r="U81" s="10">
        <v>863165</v>
      </c>
      <c r="V81" s="11">
        <v>0.255</v>
      </c>
      <c r="W81" s="12">
        <f>IF(raceday_22_23[[#This Row],[Last Year Turnover]]&lt;&gt;0, raceday_22_23[[#This Row],[GBR/TO%]]-raceday_22_23[[#This Row],[Last Year GBR/TO%]], 0)</f>
        <v>8.4000000000000019E-2</v>
      </c>
      <c r="X81" s="88">
        <f>MONTH(raceday_22_23[[#This Row],[Raceday Date]])</f>
        <v>11</v>
      </c>
      <c r="Y8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2" spans="1:25" x14ac:dyDescent="0.3">
      <c r="A82" s="8">
        <v>45611</v>
      </c>
      <c r="B82" s="88" t="s">
        <v>32</v>
      </c>
      <c r="C82" s="88" t="s">
        <v>74</v>
      </c>
      <c r="D82" s="88" t="s">
        <v>26</v>
      </c>
      <c r="E82" s="3">
        <v>11</v>
      </c>
      <c r="F82" s="3">
        <v>98</v>
      </c>
      <c r="G82" s="3">
        <v>8.9</v>
      </c>
      <c r="H82" s="4">
        <v>0.45500000000000002</v>
      </c>
      <c r="I82" s="5">
        <v>161250</v>
      </c>
      <c r="J82" s="5">
        <v>14659</v>
      </c>
      <c r="K82" s="4">
        <v>0.502</v>
      </c>
      <c r="L82" s="4">
        <v>0.27300000000000002</v>
      </c>
      <c r="M82" s="5">
        <v>728755</v>
      </c>
      <c r="N82" s="5">
        <v>80998</v>
      </c>
      <c r="O82" s="5">
        <v>186541.24</v>
      </c>
      <c r="P82" s="5">
        <v>331074</v>
      </c>
      <c r="Q82" s="4">
        <v>0.111</v>
      </c>
      <c r="R82" s="4">
        <v>0.434</v>
      </c>
      <c r="S82" s="18">
        <v>3.907</v>
      </c>
      <c r="T82" s="10">
        <v>0</v>
      </c>
      <c r="U82" s="10">
        <v>0</v>
      </c>
      <c r="V82" s="11">
        <v>0</v>
      </c>
      <c r="W82" s="12">
        <f>IF(raceday_22_23[[#This Row],[Last Year Turnover]]&lt;&gt;0, raceday_22_23[[#This Row],[GBR/TO%]]-raceday_22_23[[#This Row],[Last Year GBR/TO%]], 0)</f>
        <v>0</v>
      </c>
      <c r="X82" s="88">
        <f>MONTH(raceday_22_23[[#This Row],[Raceday Date]])</f>
        <v>11</v>
      </c>
      <c r="Y8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3" spans="1:25" x14ac:dyDescent="0.3">
      <c r="A83" s="8">
        <v>45613</v>
      </c>
      <c r="B83" s="88" t="s">
        <v>33</v>
      </c>
      <c r="C83" s="88" t="s">
        <v>72</v>
      </c>
      <c r="D83" s="88" t="s">
        <v>73</v>
      </c>
      <c r="E83" s="3">
        <v>8</v>
      </c>
      <c r="F83" s="3">
        <v>71</v>
      </c>
      <c r="G83" s="3">
        <v>8.9</v>
      </c>
      <c r="H83" s="4">
        <v>0.375</v>
      </c>
      <c r="I83" s="5">
        <v>87978</v>
      </c>
      <c r="J83" s="5">
        <v>10997</v>
      </c>
      <c r="K83" s="4">
        <v>0.85899999999999999</v>
      </c>
      <c r="L83" s="4">
        <v>0</v>
      </c>
      <c r="M83" s="5">
        <v>564575</v>
      </c>
      <c r="N83" s="5">
        <v>75583</v>
      </c>
      <c r="O83" s="5">
        <v>110183.34</v>
      </c>
      <c r="P83" s="5">
        <v>222213</v>
      </c>
      <c r="Q83" s="4">
        <v>0.13400000000000001</v>
      </c>
      <c r="R83" s="4">
        <v>0.68600000000000005</v>
      </c>
      <c r="S83" s="18">
        <v>5.1239999999999997</v>
      </c>
      <c r="T83" s="10">
        <v>726026</v>
      </c>
      <c r="U83" s="10">
        <v>187624</v>
      </c>
      <c r="V83" s="11">
        <v>0.25800000000000001</v>
      </c>
      <c r="W83" s="12">
        <f>IF(raceday_22_23[[#This Row],[Last Year Turnover]]&lt;&gt;0, raceday_22_23[[#This Row],[GBR/TO%]]-raceday_22_23[[#This Row],[Last Year GBR/TO%]], 0)</f>
        <v>-0.124</v>
      </c>
      <c r="X83" s="88">
        <f>MONTH(raceday_22_23[[#This Row],[Raceday Date]])</f>
        <v>11</v>
      </c>
      <c r="Y8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4" spans="1:25" x14ac:dyDescent="0.3">
      <c r="A84" s="8">
        <v>45615</v>
      </c>
      <c r="B84" s="88" t="s">
        <v>77</v>
      </c>
      <c r="C84" s="88" t="s">
        <v>102</v>
      </c>
      <c r="D84" s="88" t="s">
        <v>26</v>
      </c>
      <c r="E84" s="3">
        <v>7</v>
      </c>
      <c r="F84" s="3">
        <v>49</v>
      </c>
      <c r="G84" s="3">
        <v>7</v>
      </c>
      <c r="H84" s="4">
        <v>0.28599999999999998</v>
      </c>
      <c r="I84" s="5">
        <v>77396</v>
      </c>
      <c r="J84" s="5">
        <v>10271</v>
      </c>
      <c r="K84" s="4">
        <v>1.262</v>
      </c>
      <c r="L84" s="4">
        <v>0.28599999999999998</v>
      </c>
      <c r="M84" s="5">
        <v>322398</v>
      </c>
      <c r="N84" s="5">
        <v>97674</v>
      </c>
      <c r="O84" s="5">
        <v>92923.8</v>
      </c>
      <c r="P84" s="5">
        <v>156374</v>
      </c>
      <c r="Q84" s="4">
        <v>0.30299999999999999</v>
      </c>
      <c r="R84" s="4">
        <v>1.0509999999999999</v>
      </c>
      <c r="S84" s="18">
        <v>3.4689999999999999</v>
      </c>
      <c r="T84" s="10">
        <v>296473</v>
      </c>
      <c r="U84" s="10">
        <v>65055</v>
      </c>
      <c r="V84" s="11">
        <v>0.219</v>
      </c>
      <c r="W84" s="12">
        <f>IF(raceday_22_23[[#This Row],[Last Year Turnover]]&lt;&gt;0, raceday_22_23[[#This Row],[GBR/TO%]]-raceday_22_23[[#This Row],[Last Year GBR/TO%]], 0)</f>
        <v>8.3999999999999991E-2</v>
      </c>
      <c r="X84" s="88">
        <f>MONTH(raceday_22_23[[#This Row],[Raceday Date]])</f>
        <v>11</v>
      </c>
      <c r="Y8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5" spans="1:25" x14ac:dyDescent="0.3">
      <c r="A85" s="8">
        <v>45616</v>
      </c>
      <c r="B85" s="88" t="s">
        <v>97</v>
      </c>
      <c r="C85" s="88" t="s">
        <v>89</v>
      </c>
      <c r="D85" s="88" t="s">
        <v>27</v>
      </c>
      <c r="E85" s="3">
        <v>8</v>
      </c>
      <c r="F85" s="3">
        <v>67</v>
      </c>
      <c r="G85" s="3">
        <v>8.4</v>
      </c>
      <c r="H85" s="4">
        <v>0.75</v>
      </c>
      <c r="I85" s="5">
        <v>78627</v>
      </c>
      <c r="J85" s="5">
        <v>9828</v>
      </c>
      <c r="K85" s="4">
        <v>-0.26600000000000001</v>
      </c>
      <c r="L85" s="4">
        <v>0.25</v>
      </c>
      <c r="M85" s="5">
        <v>479852</v>
      </c>
      <c r="N85" s="5">
        <v>-20889</v>
      </c>
      <c r="O85" s="5">
        <v>111514.5</v>
      </c>
      <c r="P85" s="5">
        <v>247945</v>
      </c>
      <c r="Q85" s="4">
        <v>-4.3999999999999997E-2</v>
      </c>
      <c r="R85" s="4">
        <v>-0.187</v>
      </c>
      <c r="S85" s="18">
        <v>4.3029999999999999</v>
      </c>
      <c r="T85" s="10">
        <v>507525</v>
      </c>
      <c r="U85" s="10">
        <v>167810</v>
      </c>
      <c r="V85" s="11">
        <v>0.33100000000000002</v>
      </c>
      <c r="W85" s="12">
        <f>IF(raceday_22_23[[#This Row],[Last Year Turnover]]&lt;&gt;0, raceday_22_23[[#This Row],[GBR/TO%]]-raceday_22_23[[#This Row],[Last Year GBR/TO%]], 0)</f>
        <v>-0.375</v>
      </c>
      <c r="X85" s="88">
        <f>MONTH(raceday_22_23[[#This Row],[Raceday Date]])</f>
        <v>11</v>
      </c>
      <c r="Y8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6" spans="1:25" x14ac:dyDescent="0.3">
      <c r="A86" s="8">
        <v>45617</v>
      </c>
      <c r="B86" s="88" t="s">
        <v>31</v>
      </c>
      <c r="C86" s="88" t="s">
        <v>102</v>
      </c>
      <c r="D86" s="88" t="s">
        <v>26</v>
      </c>
      <c r="E86" s="3">
        <v>7</v>
      </c>
      <c r="F86" s="3">
        <v>46</v>
      </c>
      <c r="G86" s="3">
        <v>6.6</v>
      </c>
      <c r="H86" s="4">
        <v>0.42899999999999999</v>
      </c>
      <c r="I86" s="5">
        <v>71914</v>
      </c>
      <c r="J86" s="5">
        <v>9416</v>
      </c>
      <c r="K86" s="4">
        <v>0.442</v>
      </c>
      <c r="L86" s="4">
        <v>0</v>
      </c>
      <c r="M86" s="5">
        <v>336246</v>
      </c>
      <c r="N86" s="5">
        <v>31761</v>
      </c>
      <c r="O86" s="5">
        <v>86731.3</v>
      </c>
      <c r="P86" s="5">
        <v>236795</v>
      </c>
      <c r="Q86" s="4">
        <v>9.4E-2</v>
      </c>
      <c r="R86" s="4">
        <v>0.36599999999999999</v>
      </c>
      <c r="S86" s="18">
        <v>3.8769999999999998</v>
      </c>
      <c r="T86" s="10">
        <v>479196</v>
      </c>
      <c r="U86" s="10">
        <v>94859</v>
      </c>
      <c r="V86" s="11">
        <v>0.19800000000000001</v>
      </c>
      <c r="W86" s="12">
        <f>IF(raceday_22_23[[#This Row],[Last Year Turnover]]&lt;&gt;0, raceday_22_23[[#This Row],[GBR/TO%]]-raceday_22_23[[#This Row],[Last Year GBR/TO%]], 0)</f>
        <v>-0.10400000000000001</v>
      </c>
      <c r="X86" s="88">
        <f>MONTH(raceday_22_23[[#This Row],[Raceday Date]])</f>
        <v>11</v>
      </c>
      <c r="Y8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7" spans="1:25" x14ac:dyDescent="0.3">
      <c r="A87" s="8">
        <v>45618</v>
      </c>
      <c r="B87" s="88" t="s">
        <v>32</v>
      </c>
      <c r="C87" s="88" t="s">
        <v>85</v>
      </c>
      <c r="D87" s="88" t="s">
        <v>73</v>
      </c>
      <c r="E87" s="3">
        <v>9</v>
      </c>
      <c r="F87" s="3">
        <v>80</v>
      </c>
      <c r="G87" s="3">
        <v>8.9</v>
      </c>
      <c r="H87" s="4">
        <v>0.44400000000000001</v>
      </c>
      <c r="I87" s="5">
        <v>98139</v>
      </c>
      <c r="J87" s="5">
        <v>10904</v>
      </c>
      <c r="K87" s="4">
        <v>0.78700000000000003</v>
      </c>
      <c r="L87" s="4">
        <v>0.33300000000000002</v>
      </c>
      <c r="M87" s="5">
        <v>622715</v>
      </c>
      <c r="N87" s="5">
        <v>77226</v>
      </c>
      <c r="O87" s="5">
        <v>123070.36</v>
      </c>
      <c r="P87" s="5">
        <v>216503</v>
      </c>
      <c r="Q87" s="4">
        <v>0.124</v>
      </c>
      <c r="R87" s="4">
        <v>0.627</v>
      </c>
      <c r="S87" s="18">
        <v>5.0599999999999996</v>
      </c>
      <c r="T87" s="10">
        <v>387967</v>
      </c>
      <c r="U87" s="10">
        <v>103885</v>
      </c>
      <c r="V87" s="11">
        <v>0.26800000000000002</v>
      </c>
      <c r="W87" s="12">
        <f>IF(raceday_22_23[[#This Row],[Last Year Turnover]]&lt;&gt;0, raceday_22_23[[#This Row],[GBR/TO%]]-raceday_22_23[[#This Row],[Last Year GBR/TO%]], 0)</f>
        <v>-0.14400000000000002</v>
      </c>
      <c r="X87" s="88">
        <f>MONTH(raceday_22_23[[#This Row],[Raceday Date]])</f>
        <v>11</v>
      </c>
      <c r="Y8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8" spans="1:25" x14ac:dyDescent="0.3">
      <c r="A88" s="8">
        <v>45618</v>
      </c>
      <c r="B88" s="88" t="s">
        <v>32</v>
      </c>
      <c r="C88" s="88" t="s">
        <v>0</v>
      </c>
      <c r="D88" s="88" t="s">
        <v>26</v>
      </c>
      <c r="E88" s="3">
        <v>10</v>
      </c>
      <c r="F88" s="3">
        <v>96</v>
      </c>
      <c r="G88" s="3">
        <v>9.6</v>
      </c>
      <c r="H88" s="4">
        <v>0.1</v>
      </c>
      <c r="I88" s="5">
        <v>154885</v>
      </c>
      <c r="J88" s="5">
        <v>15488</v>
      </c>
      <c r="K88" s="4">
        <v>0.82399999999999995</v>
      </c>
      <c r="L88" s="4">
        <v>0.4</v>
      </c>
      <c r="M88" s="5">
        <v>821100</v>
      </c>
      <c r="N88" s="5">
        <v>127599</v>
      </c>
      <c r="O88" s="5">
        <v>181185.63</v>
      </c>
      <c r="P88" s="5">
        <v>219907</v>
      </c>
      <c r="Q88" s="4">
        <v>0.155</v>
      </c>
      <c r="R88" s="4">
        <v>0.70399999999999996</v>
      </c>
      <c r="S88" s="18">
        <v>4.532</v>
      </c>
      <c r="T88" s="10">
        <v>622152</v>
      </c>
      <c r="U88" s="10">
        <v>100961</v>
      </c>
      <c r="V88" s="11">
        <v>0.16200000000000001</v>
      </c>
      <c r="W88" s="12">
        <f>IF(raceday_22_23[[#This Row],[Last Year Turnover]]&lt;&gt;0, raceday_22_23[[#This Row],[GBR/TO%]]-raceday_22_23[[#This Row],[Last Year GBR/TO%]], 0)</f>
        <v>-7.0000000000000062E-3</v>
      </c>
      <c r="X88" s="88">
        <f>MONTH(raceday_22_23[[#This Row],[Raceday Date]])</f>
        <v>11</v>
      </c>
      <c r="Y8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89" spans="1:25" x14ac:dyDescent="0.3">
      <c r="A89" s="8">
        <v>45619</v>
      </c>
      <c r="B89" s="88" t="s">
        <v>95</v>
      </c>
      <c r="C89" s="88" t="s">
        <v>96</v>
      </c>
      <c r="D89" s="88" t="s">
        <v>27</v>
      </c>
      <c r="E89" s="3">
        <v>10</v>
      </c>
      <c r="F89" s="3">
        <v>93</v>
      </c>
      <c r="G89" s="3">
        <v>9.3000000000000007</v>
      </c>
      <c r="H89" s="4">
        <v>0.5</v>
      </c>
      <c r="I89" s="5">
        <v>140237</v>
      </c>
      <c r="J89" s="5">
        <v>14024</v>
      </c>
      <c r="K89" s="4">
        <v>0.17599999999999999</v>
      </c>
      <c r="L89" s="4">
        <v>0.1</v>
      </c>
      <c r="M89" s="5">
        <v>667598</v>
      </c>
      <c r="N89" s="5">
        <v>24613</v>
      </c>
      <c r="O89" s="5">
        <v>159512</v>
      </c>
      <c r="P89" s="5">
        <v>109396</v>
      </c>
      <c r="Q89" s="4">
        <v>3.6999999999999998E-2</v>
      </c>
      <c r="R89" s="4">
        <v>0.154</v>
      </c>
      <c r="S89" s="18">
        <v>4.1849999999999996</v>
      </c>
      <c r="T89" s="10">
        <v>982820</v>
      </c>
      <c r="U89" s="10">
        <v>185544</v>
      </c>
      <c r="V89" s="11">
        <v>0.189</v>
      </c>
      <c r="W89" s="12">
        <f>IF(raceday_22_23[[#This Row],[Last Year Turnover]]&lt;&gt;0, raceday_22_23[[#This Row],[GBR/TO%]]-raceday_22_23[[#This Row],[Last Year GBR/TO%]], 0)</f>
        <v>-0.152</v>
      </c>
      <c r="X89" s="88">
        <f>MONTH(raceday_22_23[[#This Row],[Raceday Date]])</f>
        <v>11</v>
      </c>
      <c r="Y8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0" spans="1:25" x14ac:dyDescent="0.3">
      <c r="A90" s="8">
        <v>45620</v>
      </c>
      <c r="B90" s="88" t="s">
        <v>33</v>
      </c>
      <c r="C90" s="88" t="s">
        <v>93</v>
      </c>
      <c r="D90" s="88" t="s">
        <v>27</v>
      </c>
      <c r="E90" s="3">
        <v>11</v>
      </c>
      <c r="F90" s="3">
        <v>143</v>
      </c>
      <c r="G90" s="3">
        <v>13</v>
      </c>
      <c r="H90" s="4">
        <v>0.36399999999999999</v>
      </c>
      <c r="I90" s="5">
        <v>128195</v>
      </c>
      <c r="J90" s="5">
        <v>11654</v>
      </c>
      <c r="K90" s="4">
        <v>0.68200000000000005</v>
      </c>
      <c r="L90" s="4">
        <v>0</v>
      </c>
      <c r="M90" s="5">
        <v>1049726</v>
      </c>
      <c r="N90" s="5">
        <v>87489</v>
      </c>
      <c r="O90" s="5">
        <v>172872.83</v>
      </c>
      <c r="P90" s="5">
        <v>141891</v>
      </c>
      <c r="Q90" s="4">
        <v>8.3000000000000004E-2</v>
      </c>
      <c r="R90" s="4">
        <v>0.50600000000000001</v>
      </c>
      <c r="S90" s="18">
        <v>6.0720000000000001</v>
      </c>
      <c r="T90" s="10">
        <v>1201922</v>
      </c>
      <c r="U90" s="10">
        <v>260807</v>
      </c>
      <c r="V90" s="11">
        <v>0.217</v>
      </c>
      <c r="W90" s="12">
        <f>IF(raceday_22_23[[#This Row],[Last Year Turnover]]&lt;&gt;0, raceday_22_23[[#This Row],[GBR/TO%]]-raceday_22_23[[#This Row],[Last Year GBR/TO%]], 0)</f>
        <v>-0.13400000000000001</v>
      </c>
      <c r="X90" s="88">
        <f>MONTH(raceday_22_23[[#This Row],[Raceday Date]])</f>
        <v>11</v>
      </c>
      <c r="Y9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1" spans="1:25" x14ac:dyDescent="0.3">
      <c r="A91" s="8">
        <v>45623</v>
      </c>
      <c r="B91" s="88" t="s">
        <v>97</v>
      </c>
      <c r="C91" s="88" t="s">
        <v>85</v>
      </c>
      <c r="D91" s="88" t="s">
        <v>73</v>
      </c>
      <c r="E91" s="3">
        <v>9</v>
      </c>
      <c r="F91" s="3">
        <v>89</v>
      </c>
      <c r="G91" s="3">
        <v>9.9</v>
      </c>
      <c r="H91" s="4">
        <v>0.222</v>
      </c>
      <c r="I91" s="5">
        <v>92553</v>
      </c>
      <c r="J91" s="5">
        <v>10284</v>
      </c>
      <c r="K91" s="4">
        <v>1.633</v>
      </c>
      <c r="L91" s="4">
        <v>0.222</v>
      </c>
      <c r="M91" s="5">
        <v>532468</v>
      </c>
      <c r="N91" s="5">
        <v>151146</v>
      </c>
      <c r="O91" s="5">
        <v>117695.36</v>
      </c>
      <c r="P91" s="5">
        <v>240515</v>
      </c>
      <c r="Q91" s="4">
        <v>0.28399999999999997</v>
      </c>
      <c r="R91" s="4">
        <v>1.284</v>
      </c>
      <c r="S91" s="18">
        <v>4.524</v>
      </c>
      <c r="T91" s="10">
        <v>472589</v>
      </c>
      <c r="U91" s="10">
        <v>75121</v>
      </c>
      <c r="V91" s="11">
        <v>0.159</v>
      </c>
      <c r="W91" s="12">
        <f>IF(raceday_22_23[[#This Row],[Last Year Turnover]]&lt;&gt;0, raceday_22_23[[#This Row],[GBR/TO%]]-raceday_22_23[[#This Row],[Last Year GBR/TO%]], 0)</f>
        <v>0.12499999999999997</v>
      </c>
      <c r="X91" s="88">
        <f>MONTH(raceday_22_23[[#This Row],[Raceday Date]])</f>
        <v>11</v>
      </c>
      <c r="Y9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2" spans="1:25" x14ac:dyDescent="0.3">
      <c r="A92" s="8">
        <v>45625</v>
      </c>
      <c r="B92" s="88" t="s">
        <v>32</v>
      </c>
      <c r="C92" s="88" t="s">
        <v>1</v>
      </c>
      <c r="D92" s="88" t="s">
        <v>27</v>
      </c>
      <c r="E92" s="3">
        <v>10</v>
      </c>
      <c r="F92" s="3">
        <v>109</v>
      </c>
      <c r="G92" s="3">
        <v>10.9</v>
      </c>
      <c r="H92" s="4">
        <v>0.6</v>
      </c>
      <c r="I92" s="5">
        <v>908626</v>
      </c>
      <c r="J92" s="5">
        <v>90863</v>
      </c>
      <c r="K92" s="4">
        <v>0.191</v>
      </c>
      <c r="L92" s="4">
        <v>0.1</v>
      </c>
      <c r="M92" s="5">
        <v>1213411</v>
      </c>
      <c r="N92" s="5">
        <v>173645</v>
      </c>
      <c r="O92" s="5">
        <v>946426.92</v>
      </c>
      <c r="P92" s="5">
        <v>382638</v>
      </c>
      <c r="Q92" s="4">
        <v>0.14299999999999999</v>
      </c>
      <c r="R92" s="4">
        <v>0.183</v>
      </c>
      <c r="S92" s="18">
        <v>1.282</v>
      </c>
      <c r="T92" s="10">
        <v>1165493</v>
      </c>
      <c r="U92" s="10">
        <v>242525</v>
      </c>
      <c r="V92" s="11">
        <v>0.20799999999999999</v>
      </c>
      <c r="W92" s="12">
        <f>IF(raceday_22_23[[#This Row],[Last Year Turnover]]&lt;&gt;0, raceday_22_23[[#This Row],[GBR/TO%]]-raceday_22_23[[#This Row],[Last Year GBR/TO%]], 0)</f>
        <v>-6.5000000000000002E-2</v>
      </c>
      <c r="X92" s="88">
        <f>MONTH(raceday_22_23[[#This Row],[Raceday Date]])</f>
        <v>11</v>
      </c>
      <c r="Y9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3" spans="1:25" x14ac:dyDescent="0.3">
      <c r="A93" s="8">
        <v>45625</v>
      </c>
      <c r="B93" s="88" t="s">
        <v>32</v>
      </c>
      <c r="C93" s="88" t="s">
        <v>0</v>
      </c>
      <c r="D93" s="88" t="s">
        <v>26</v>
      </c>
      <c r="E93" s="3">
        <v>9</v>
      </c>
      <c r="F93" s="3">
        <v>83</v>
      </c>
      <c r="G93" s="3">
        <v>9.1999999999999993</v>
      </c>
      <c r="H93" s="4">
        <v>0.111</v>
      </c>
      <c r="I93" s="5">
        <v>184282</v>
      </c>
      <c r="J93" s="5">
        <v>20476</v>
      </c>
      <c r="K93" s="4">
        <v>-0.20899999999999999</v>
      </c>
      <c r="L93" s="4">
        <v>0</v>
      </c>
      <c r="M93" s="5">
        <v>520985</v>
      </c>
      <c r="N93" s="5">
        <v>-38496</v>
      </c>
      <c r="O93" s="5">
        <v>210583.13</v>
      </c>
      <c r="P93" s="5">
        <v>179171</v>
      </c>
      <c r="Q93" s="4">
        <v>-7.3999999999999996E-2</v>
      </c>
      <c r="R93" s="4">
        <v>-0.183</v>
      </c>
      <c r="S93" s="18">
        <v>2.4740000000000002</v>
      </c>
      <c r="T93" s="10">
        <v>583465</v>
      </c>
      <c r="U93" s="10">
        <v>125656</v>
      </c>
      <c r="V93" s="11">
        <v>0.215</v>
      </c>
      <c r="W93" s="12">
        <f>IF(raceday_22_23[[#This Row],[Last Year Turnover]]&lt;&gt;0, raceday_22_23[[#This Row],[GBR/TO%]]-raceday_22_23[[#This Row],[Last Year GBR/TO%]], 0)</f>
        <v>-0.28899999999999998</v>
      </c>
      <c r="X93" s="88">
        <f>MONTH(raceday_22_23[[#This Row],[Raceday Date]])</f>
        <v>11</v>
      </c>
      <c r="Y9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4" spans="1:25" x14ac:dyDescent="0.3">
      <c r="A94" s="8">
        <v>45626</v>
      </c>
      <c r="B94" s="88" t="s">
        <v>95</v>
      </c>
      <c r="C94" s="88" t="s">
        <v>131</v>
      </c>
      <c r="D94" s="88" t="s">
        <v>27</v>
      </c>
      <c r="E94" s="3">
        <v>11</v>
      </c>
      <c r="F94" s="3">
        <v>148</v>
      </c>
      <c r="G94" s="3">
        <v>13.5</v>
      </c>
      <c r="H94" s="4">
        <v>9.0999999999999998E-2</v>
      </c>
      <c r="I94" s="5">
        <v>138489</v>
      </c>
      <c r="J94" s="5">
        <v>12590</v>
      </c>
      <c r="K94" s="4">
        <v>0.90500000000000003</v>
      </c>
      <c r="L94" s="4">
        <v>0.182</v>
      </c>
      <c r="M94" s="5">
        <v>803067</v>
      </c>
      <c r="N94" s="5">
        <v>125298</v>
      </c>
      <c r="O94" s="5">
        <v>168986.23999999999</v>
      </c>
      <c r="P94" s="5">
        <v>316108</v>
      </c>
      <c r="Q94" s="4">
        <v>0.156</v>
      </c>
      <c r="R94" s="4">
        <v>0.74099999999999999</v>
      </c>
      <c r="S94" s="18">
        <v>4.7519999999999998</v>
      </c>
      <c r="T94" s="10">
        <v>782628</v>
      </c>
      <c r="U94" s="10">
        <v>78918</v>
      </c>
      <c r="V94" s="11">
        <v>0.10100000000000001</v>
      </c>
      <c r="W94" s="12">
        <f>IF(raceday_22_23[[#This Row],[Last Year Turnover]]&lt;&gt;0, raceday_22_23[[#This Row],[GBR/TO%]]-raceday_22_23[[#This Row],[Last Year GBR/TO%]], 0)</f>
        <v>5.4999999999999993E-2</v>
      </c>
      <c r="X94" s="88">
        <f>MONTH(raceday_22_23[[#This Row],[Raceday Date]])</f>
        <v>11</v>
      </c>
      <c r="Y9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5" spans="1:25" x14ac:dyDescent="0.3">
      <c r="A95" s="8">
        <v>45627</v>
      </c>
      <c r="B95" s="88" t="s">
        <v>33</v>
      </c>
      <c r="C95" s="88" t="s">
        <v>91</v>
      </c>
      <c r="D95" s="88" t="s">
        <v>27</v>
      </c>
      <c r="E95" s="3">
        <v>10</v>
      </c>
      <c r="F95" s="3">
        <v>116</v>
      </c>
      <c r="G95" s="3">
        <v>11.6</v>
      </c>
      <c r="H95" s="4">
        <v>0.3</v>
      </c>
      <c r="I95" s="5">
        <v>150138</v>
      </c>
      <c r="J95" s="5">
        <v>15014</v>
      </c>
      <c r="K95" s="4">
        <v>1.649</v>
      </c>
      <c r="L95" s="4">
        <v>0.2</v>
      </c>
      <c r="M95" s="5">
        <v>1096747</v>
      </c>
      <c r="N95" s="5">
        <v>247640</v>
      </c>
      <c r="O95" s="5">
        <v>177894.39999999999</v>
      </c>
      <c r="P95" s="5">
        <v>320517</v>
      </c>
      <c r="Q95" s="4">
        <v>0.22600000000000001</v>
      </c>
      <c r="R95" s="4">
        <v>1.3919999999999999</v>
      </c>
      <c r="S95" s="18">
        <v>6.165</v>
      </c>
      <c r="T95" s="10">
        <v>1227603</v>
      </c>
      <c r="U95" s="10">
        <v>278020</v>
      </c>
      <c r="V95" s="11">
        <v>0.22600000000000001</v>
      </c>
      <c r="W95" s="12">
        <f>IF(raceday_22_23[[#This Row],[Last Year Turnover]]&lt;&gt;0, raceday_22_23[[#This Row],[GBR/TO%]]-raceday_22_23[[#This Row],[Last Year GBR/TO%]], 0)</f>
        <v>0</v>
      </c>
      <c r="X95" s="88">
        <f>MONTH(raceday_22_23[[#This Row],[Raceday Date]])</f>
        <v>12</v>
      </c>
      <c r="Y9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6" spans="1:25" x14ac:dyDescent="0.3">
      <c r="A96" s="8">
        <v>45630</v>
      </c>
      <c r="B96" s="88" t="s">
        <v>97</v>
      </c>
      <c r="C96" s="88" t="s">
        <v>1</v>
      </c>
      <c r="D96" s="88" t="s">
        <v>27</v>
      </c>
      <c r="E96" s="3">
        <v>8</v>
      </c>
      <c r="F96" s="3">
        <v>85</v>
      </c>
      <c r="G96" s="3">
        <v>10.6</v>
      </c>
      <c r="H96" s="4">
        <v>0.25</v>
      </c>
      <c r="I96" s="5">
        <v>64460</v>
      </c>
      <c r="J96" s="5">
        <v>8058</v>
      </c>
      <c r="K96" s="4">
        <v>1.776</v>
      </c>
      <c r="L96" s="4">
        <v>0</v>
      </c>
      <c r="M96" s="5">
        <v>486936</v>
      </c>
      <c r="N96" s="5">
        <v>114478</v>
      </c>
      <c r="O96" s="5">
        <v>102156.92</v>
      </c>
      <c r="P96" s="5">
        <v>188025</v>
      </c>
      <c r="Q96" s="4">
        <v>0.23499999999999999</v>
      </c>
      <c r="R96" s="4">
        <v>1.121</v>
      </c>
      <c r="S96" s="18">
        <v>4.7670000000000003</v>
      </c>
      <c r="T96" s="10">
        <v>0</v>
      </c>
      <c r="U96" s="10">
        <v>0</v>
      </c>
      <c r="V96" s="11">
        <v>0</v>
      </c>
      <c r="W96" s="12">
        <f>IF(raceday_22_23[[#This Row],[Last Year Turnover]]&lt;&gt;0, raceday_22_23[[#This Row],[GBR/TO%]]-raceday_22_23[[#This Row],[Last Year GBR/TO%]], 0)</f>
        <v>0</v>
      </c>
      <c r="X96" s="88">
        <f>MONTH(raceday_22_23[[#This Row],[Raceday Date]])</f>
        <v>12</v>
      </c>
      <c r="Y9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7" spans="1:25" x14ac:dyDescent="0.3">
      <c r="A97" s="8">
        <v>45632</v>
      </c>
      <c r="B97" s="88" t="s">
        <v>32</v>
      </c>
      <c r="C97" s="88" t="s">
        <v>1</v>
      </c>
      <c r="D97" s="88" t="s">
        <v>27</v>
      </c>
      <c r="E97" s="3">
        <v>11</v>
      </c>
      <c r="F97" s="3">
        <v>112</v>
      </c>
      <c r="G97" s="3">
        <v>10.199999999999999</v>
      </c>
      <c r="H97" s="4">
        <v>0.36399999999999999</v>
      </c>
      <c r="I97" s="5">
        <v>889600</v>
      </c>
      <c r="J97" s="5">
        <v>80873</v>
      </c>
      <c r="K97" s="4">
        <v>0.33200000000000002</v>
      </c>
      <c r="L97" s="4">
        <v>9.0999999999999998E-2</v>
      </c>
      <c r="M97" s="5">
        <v>1320159</v>
      </c>
      <c r="N97" s="5">
        <v>295559</v>
      </c>
      <c r="O97" s="5">
        <v>927296.92</v>
      </c>
      <c r="P97" s="5">
        <v>392532</v>
      </c>
      <c r="Q97" s="4">
        <v>0.224</v>
      </c>
      <c r="R97" s="4">
        <v>0.31900000000000001</v>
      </c>
      <c r="S97" s="18">
        <v>1.4239999999999999</v>
      </c>
      <c r="T97" s="10">
        <v>1836417</v>
      </c>
      <c r="U97" s="10">
        <v>211803</v>
      </c>
      <c r="V97" s="11">
        <v>0.115</v>
      </c>
      <c r="W97" s="12">
        <f>IF(raceday_22_23[[#This Row],[Last Year Turnover]]&lt;&gt;0, raceday_22_23[[#This Row],[GBR/TO%]]-raceday_22_23[[#This Row],[Last Year GBR/TO%]], 0)</f>
        <v>0.109</v>
      </c>
      <c r="X97" s="88">
        <f>MONTH(raceday_22_23[[#This Row],[Raceday Date]])</f>
        <v>12</v>
      </c>
      <c r="Y9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8" spans="1:25" x14ac:dyDescent="0.3">
      <c r="A98" s="8">
        <v>45632</v>
      </c>
      <c r="B98" s="88" t="s">
        <v>32</v>
      </c>
      <c r="C98" s="88" t="s">
        <v>0</v>
      </c>
      <c r="D98" s="88" t="s">
        <v>26</v>
      </c>
      <c r="E98" s="3">
        <v>12</v>
      </c>
      <c r="F98" s="3">
        <v>109</v>
      </c>
      <c r="G98" s="3">
        <v>9.1</v>
      </c>
      <c r="H98" s="4">
        <v>0.41699999999999998</v>
      </c>
      <c r="I98" s="5">
        <v>251825</v>
      </c>
      <c r="J98" s="5">
        <v>20985</v>
      </c>
      <c r="K98" s="4">
        <v>0.68700000000000006</v>
      </c>
      <c r="L98" s="4">
        <v>8.3000000000000004E-2</v>
      </c>
      <c r="M98" s="5">
        <v>706824</v>
      </c>
      <c r="N98" s="5">
        <v>172964</v>
      </c>
      <c r="O98" s="5">
        <v>278230.63</v>
      </c>
      <c r="P98" s="5">
        <v>218290</v>
      </c>
      <c r="Q98" s="4">
        <v>0.245</v>
      </c>
      <c r="R98" s="4">
        <v>0.622</v>
      </c>
      <c r="S98" s="18">
        <v>2.54</v>
      </c>
      <c r="T98" s="10">
        <v>629369</v>
      </c>
      <c r="U98" s="10">
        <v>15016</v>
      </c>
      <c r="V98" s="11">
        <v>2.4E-2</v>
      </c>
      <c r="W98" s="12">
        <f>IF(raceday_22_23[[#This Row],[Last Year Turnover]]&lt;&gt;0, raceday_22_23[[#This Row],[GBR/TO%]]-raceday_22_23[[#This Row],[Last Year GBR/TO%]], 0)</f>
        <v>0.221</v>
      </c>
      <c r="X98" s="88">
        <f>MONTH(raceday_22_23[[#This Row],[Raceday Date]])</f>
        <v>12</v>
      </c>
      <c r="Y9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99" spans="1:25" x14ac:dyDescent="0.3">
      <c r="A99" s="8">
        <v>45633</v>
      </c>
      <c r="B99" s="88" t="s">
        <v>95</v>
      </c>
      <c r="C99" s="88" t="s">
        <v>133</v>
      </c>
      <c r="D99" s="88" t="s">
        <v>27</v>
      </c>
      <c r="E99" s="3">
        <v>12</v>
      </c>
      <c r="F99" s="3">
        <v>141</v>
      </c>
      <c r="G99" s="3">
        <v>11.8</v>
      </c>
      <c r="H99" s="4">
        <v>0</v>
      </c>
      <c r="I99" s="5">
        <v>188688</v>
      </c>
      <c r="J99" s="5">
        <v>14057</v>
      </c>
      <c r="K99" s="4">
        <v>1.097</v>
      </c>
      <c r="L99" s="4">
        <v>0.33300000000000002</v>
      </c>
      <c r="M99" s="5">
        <v>907151</v>
      </c>
      <c r="N99" s="5">
        <v>206905</v>
      </c>
      <c r="O99" s="5">
        <v>206424.74</v>
      </c>
      <c r="P99" s="5">
        <v>254206</v>
      </c>
      <c r="Q99" s="4">
        <v>0.22800000000000001</v>
      </c>
      <c r="R99" s="4">
        <v>1.002</v>
      </c>
      <c r="S99" s="18">
        <v>4.3949999999999996</v>
      </c>
      <c r="T99" s="10">
        <v>1140492</v>
      </c>
      <c r="U99" s="10">
        <v>180230</v>
      </c>
      <c r="V99" s="11">
        <v>0.158</v>
      </c>
      <c r="W99" s="12">
        <f>IF(raceday_22_23[[#This Row],[Last Year Turnover]]&lt;&gt;0, raceday_22_23[[#This Row],[GBR/TO%]]-raceday_22_23[[#This Row],[Last Year GBR/TO%]], 0)</f>
        <v>7.0000000000000007E-2</v>
      </c>
      <c r="X99" s="88">
        <f>MONTH(raceday_22_23[[#This Row],[Raceday Date]])</f>
        <v>12</v>
      </c>
      <c r="Y9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0" spans="1:25" x14ac:dyDescent="0.3">
      <c r="A100" s="8">
        <v>45634</v>
      </c>
      <c r="B100" s="88" t="s">
        <v>33</v>
      </c>
      <c r="C100" s="88" t="s">
        <v>132</v>
      </c>
      <c r="D100" s="88" t="s">
        <v>73</v>
      </c>
      <c r="E100" s="3">
        <v>10</v>
      </c>
      <c r="F100" s="3">
        <v>105</v>
      </c>
      <c r="G100" s="3">
        <v>10.5</v>
      </c>
      <c r="H100" s="4">
        <v>0.2</v>
      </c>
      <c r="I100" s="5">
        <v>141028</v>
      </c>
      <c r="J100" s="5">
        <v>14103</v>
      </c>
      <c r="K100" s="4">
        <v>1.508</v>
      </c>
      <c r="L100" s="4">
        <v>0.2</v>
      </c>
      <c r="M100" s="5">
        <v>898300</v>
      </c>
      <c r="N100" s="5">
        <v>212697</v>
      </c>
      <c r="O100" s="5">
        <v>158248.74</v>
      </c>
      <c r="P100" s="5">
        <v>197163</v>
      </c>
      <c r="Q100" s="4">
        <v>0.23699999999999999</v>
      </c>
      <c r="R100" s="4">
        <v>1.3440000000000001</v>
      </c>
      <c r="S100" s="18">
        <v>5.6769999999999996</v>
      </c>
      <c r="T100" s="10">
        <v>673443</v>
      </c>
      <c r="U100" s="10">
        <v>47638</v>
      </c>
      <c r="V100" s="11">
        <v>7.0999999999999994E-2</v>
      </c>
      <c r="W100" s="12">
        <f>IF(raceday_22_23[[#This Row],[Last Year Turnover]]&lt;&gt;0, raceday_22_23[[#This Row],[GBR/TO%]]-raceday_22_23[[#This Row],[Last Year GBR/TO%]], 0)</f>
        <v>0.16599999999999998</v>
      </c>
      <c r="X100" s="88">
        <f>MONTH(raceday_22_23[[#This Row],[Raceday Date]])</f>
        <v>12</v>
      </c>
      <c r="Y10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1" spans="1:25" x14ac:dyDescent="0.3">
      <c r="A101" s="8">
        <v>45636</v>
      </c>
      <c r="B101" s="88" t="s">
        <v>77</v>
      </c>
      <c r="C101" s="88" t="s">
        <v>102</v>
      </c>
      <c r="D101" s="88" t="s">
        <v>26</v>
      </c>
      <c r="E101" s="3">
        <v>7</v>
      </c>
      <c r="F101" s="3">
        <v>51</v>
      </c>
      <c r="G101" s="3">
        <v>7.3</v>
      </c>
      <c r="H101" s="4">
        <v>0.14299999999999999</v>
      </c>
      <c r="I101" s="5">
        <v>69314</v>
      </c>
      <c r="J101" s="5">
        <v>9616</v>
      </c>
      <c r="K101" s="4">
        <v>0.878</v>
      </c>
      <c r="L101" s="4">
        <v>0</v>
      </c>
      <c r="M101" s="5">
        <v>257796</v>
      </c>
      <c r="N101" s="5">
        <v>60835</v>
      </c>
      <c r="O101" s="5">
        <v>80203.8</v>
      </c>
      <c r="P101" s="5">
        <v>96050</v>
      </c>
      <c r="Q101" s="4">
        <v>0.23599999999999999</v>
      </c>
      <c r="R101" s="4">
        <v>0.75900000000000001</v>
      </c>
      <c r="S101" s="18">
        <v>3.214</v>
      </c>
      <c r="T101" s="10">
        <v>326168</v>
      </c>
      <c r="U101" s="10">
        <v>-91370</v>
      </c>
      <c r="V101" s="11">
        <v>-0.28000000000000003</v>
      </c>
      <c r="W101" s="12">
        <f>IF(raceday_22_23[[#This Row],[Last Year Turnover]]&lt;&gt;0, raceday_22_23[[#This Row],[GBR/TO%]]-raceday_22_23[[#This Row],[Last Year GBR/TO%]], 0)</f>
        <v>0.51600000000000001</v>
      </c>
      <c r="X101" s="88">
        <f>MONTH(raceday_22_23[[#This Row],[Raceday Date]])</f>
        <v>12</v>
      </c>
      <c r="Y10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2" spans="1:25" x14ac:dyDescent="0.3">
      <c r="A102" s="8">
        <v>45637</v>
      </c>
      <c r="B102" s="88" t="s">
        <v>97</v>
      </c>
      <c r="C102" s="88" t="s">
        <v>92</v>
      </c>
      <c r="D102" s="88" t="s">
        <v>73</v>
      </c>
      <c r="E102" s="3">
        <v>10</v>
      </c>
      <c r="F102" s="3">
        <v>91</v>
      </c>
      <c r="G102" s="3">
        <v>9.1</v>
      </c>
      <c r="H102" s="4">
        <v>0.4</v>
      </c>
      <c r="I102" s="5">
        <v>104330</v>
      </c>
      <c r="J102" s="5">
        <v>10433</v>
      </c>
      <c r="K102" s="4">
        <v>1.2170000000000001</v>
      </c>
      <c r="L102" s="4">
        <v>0.1</v>
      </c>
      <c r="M102" s="5">
        <v>578932</v>
      </c>
      <c r="N102" s="5">
        <v>126980</v>
      </c>
      <c r="O102" s="5">
        <v>130191.2</v>
      </c>
      <c r="P102" s="5">
        <v>169337</v>
      </c>
      <c r="Q102" s="4">
        <v>0.219</v>
      </c>
      <c r="R102" s="4">
        <v>0.97499999999999998</v>
      </c>
      <c r="S102" s="18">
        <v>4.4470000000000001</v>
      </c>
      <c r="T102" s="10">
        <v>646415</v>
      </c>
      <c r="U102" s="10">
        <v>134853</v>
      </c>
      <c r="V102" s="11">
        <v>0.20899999999999999</v>
      </c>
      <c r="W102" s="12">
        <f>IF(raceday_22_23[[#This Row],[Last Year Turnover]]&lt;&gt;0, raceday_22_23[[#This Row],[GBR/TO%]]-raceday_22_23[[#This Row],[Last Year GBR/TO%]], 0)</f>
        <v>1.0000000000000009E-2</v>
      </c>
      <c r="X102" s="88">
        <f>MONTH(raceday_22_23[[#This Row],[Raceday Date]])</f>
        <v>12</v>
      </c>
      <c r="Y10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3" spans="1:25" x14ac:dyDescent="0.3">
      <c r="A103" s="8">
        <v>45638</v>
      </c>
      <c r="B103" s="88" t="s">
        <v>31</v>
      </c>
      <c r="C103" s="88" t="s">
        <v>72</v>
      </c>
      <c r="D103" s="88" t="s">
        <v>73</v>
      </c>
      <c r="E103" s="3">
        <v>10</v>
      </c>
      <c r="F103" s="3">
        <v>98</v>
      </c>
      <c r="G103" s="3">
        <v>9.8000000000000007</v>
      </c>
      <c r="H103" s="4">
        <v>0.3</v>
      </c>
      <c r="I103" s="5">
        <v>135342</v>
      </c>
      <c r="J103" s="5">
        <v>13534</v>
      </c>
      <c r="K103" s="4">
        <v>1.0680000000000001</v>
      </c>
      <c r="L103" s="4">
        <v>0.2</v>
      </c>
      <c r="M103" s="5">
        <v>586400</v>
      </c>
      <c r="N103" s="5">
        <v>144496</v>
      </c>
      <c r="O103" s="5">
        <v>157338.34</v>
      </c>
      <c r="P103" s="5">
        <v>293798</v>
      </c>
      <c r="Q103" s="4">
        <v>0.246</v>
      </c>
      <c r="R103" s="4">
        <v>0.91800000000000004</v>
      </c>
      <c r="S103" s="18">
        <v>3.7269999999999999</v>
      </c>
      <c r="T103" s="10">
        <v>643409</v>
      </c>
      <c r="U103" s="10">
        <v>67202</v>
      </c>
      <c r="V103" s="11">
        <v>0.104</v>
      </c>
      <c r="W103" s="12">
        <f>IF(raceday_22_23[[#This Row],[Last Year Turnover]]&lt;&gt;0, raceday_22_23[[#This Row],[GBR/TO%]]-raceday_22_23[[#This Row],[Last Year GBR/TO%]], 0)</f>
        <v>0.14200000000000002</v>
      </c>
      <c r="X103" s="88">
        <f>MONTH(raceday_22_23[[#This Row],[Raceday Date]])</f>
        <v>12</v>
      </c>
      <c r="Y10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4" spans="1:25" x14ac:dyDescent="0.3">
      <c r="A104" s="8">
        <v>45638</v>
      </c>
      <c r="B104" s="88" t="s">
        <v>31</v>
      </c>
      <c r="C104" s="88" t="s">
        <v>102</v>
      </c>
      <c r="D104" s="88" t="s">
        <v>26</v>
      </c>
      <c r="E104" s="3">
        <v>7</v>
      </c>
      <c r="F104" s="3">
        <v>51</v>
      </c>
      <c r="G104" s="3">
        <v>7.3</v>
      </c>
      <c r="H104" s="4">
        <v>0.28599999999999998</v>
      </c>
      <c r="I104" s="5">
        <v>71139</v>
      </c>
      <c r="J104" s="5">
        <v>9591</v>
      </c>
      <c r="K104" s="4">
        <v>0.36199999999999999</v>
      </c>
      <c r="L104" s="4">
        <v>0.14299999999999999</v>
      </c>
      <c r="M104" s="5">
        <v>305548</v>
      </c>
      <c r="N104" s="5">
        <v>25763</v>
      </c>
      <c r="O104" s="5">
        <v>88061.3</v>
      </c>
      <c r="P104" s="5">
        <v>163453</v>
      </c>
      <c r="Q104" s="4">
        <v>8.4000000000000005E-2</v>
      </c>
      <c r="R104" s="4">
        <v>0.29299999999999998</v>
      </c>
      <c r="S104" s="18">
        <v>3.47</v>
      </c>
      <c r="T104" s="10">
        <v>519457</v>
      </c>
      <c r="U104" s="10">
        <v>102732</v>
      </c>
      <c r="V104" s="11">
        <v>0.19800000000000001</v>
      </c>
      <c r="W104" s="12">
        <f>IF(raceday_22_23[[#This Row],[Last Year Turnover]]&lt;&gt;0, raceday_22_23[[#This Row],[GBR/TO%]]-raceday_22_23[[#This Row],[Last Year GBR/TO%]], 0)</f>
        <v>-0.114</v>
      </c>
      <c r="X104" s="88">
        <f>MONTH(raceday_22_23[[#This Row],[Raceday Date]])</f>
        <v>12</v>
      </c>
      <c r="Y10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5" spans="1:25" x14ac:dyDescent="0.3">
      <c r="A105" s="8">
        <v>45639</v>
      </c>
      <c r="B105" s="88" t="s">
        <v>32</v>
      </c>
      <c r="C105" s="88" t="s">
        <v>0</v>
      </c>
      <c r="D105" s="88" t="s">
        <v>26</v>
      </c>
      <c r="E105" s="3">
        <v>9</v>
      </c>
      <c r="F105" s="3">
        <v>88</v>
      </c>
      <c r="G105" s="3">
        <v>9.8000000000000007</v>
      </c>
      <c r="H105" s="4">
        <v>0.44400000000000001</v>
      </c>
      <c r="I105" s="5">
        <v>344637</v>
      </c>
      <c r="J105" s="5">
        <v>38293</v>
      </c>
      <c r="K105" s="4">
        <v>0.41</v>
      </c>
      <c r="L105" s="4">
        <v>0</v>
      </c>
      <c r="M105" s="5">
        <v>789401</v>
      </c>
      <c r="N105" s="5">
        <v>141398</v>
      </c>
      <c r="O105" s="5">
        <v>370938.13</v>
      </c>
      <c r="P105" s="5">
        <v>136983</v>
      </c>
      <c r="Q105" s="4">
        <v>0.17899999999999999</v>
      </c>
      <c r="R105" s="4">
        <v>0.38100000000000001</v>
      </c>
      <c r="S105" s="18">
        <v>2.1280000000000001</v>
      </c>
      <c r="T105" s="10">
        <v>673402</v>
      </c>
      <c r="U105" s="10">
        <v>146392</v>
      </c>
      <c r="V105" s="11">
        <v>0.217</v>
      </c>
      <c r="W105" s="12">
        <f>IF(raceday_22_23[[#This Row],[Last Year Turnover]]&lt;&gt;0, raceday_22_23[[#This Row],[GBR/TO%]]-raceday_22_23[[#This Row],[Last Year GBR/TO%]], 0)</f>
        <v>-3.8000000000000006E-2</v>
      </c>
      <c r="X105" s="88">
        <f>MONTH(raceday_22_23[[#This Row],[Raceday Date]])</f>
        <v>12</v>
      </c>
      <c r="Y10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6" spans="1:25" x14ac:dyDescent="0.3">
      <c r="A106" s="8">
        <v>45639</v>
      </c>
      <c r="B106" s="88" t="s">
        <v>32</v>
      </c>
      <c r="C106" s="88" t="s">
        <v>1</v>
      </c>
      <c r="D106" s="88" t="s">
        <v>27</v>
      </c>
      <c r="E106" s="3">
        <v>10</v>
      </c>
      <c r="F106" s="3">
        <v>101</v>
      </c>
      <c r="G106" s="3">
        <v>10.1</v>
      </c>
      <c r="H106" s="4">
        <v>0.3</v>
      </c>
      <c r="I106" s="5">
        <v>196211</v>
      </c>
      <c r="J106" s="5">
        <v>19621</v>
      </c>
      <c r="K106" s="4">
        <v>0.59599999999999997</v>
      </c>
      <c r="L106" s="4">
        <v>0.1</v>
      </c>
      <c r="M106" s="5">
        <v>842538</v>
      </c>
      <c r="N106" s="5">
        <v>117016</v>
      </c>
      <c r="O106" s="5">
        <v>233909.42</v>
      </c>
      <c r="P106" s="5">
        <v>135440</v>
      </c>
      <c r="Q106" s="4">
        <v>0.13900000000000001</v>
      </c>
      <c r="R106" s="4">
        <v>0.5</v>
      </c>
      <c r="S106" s="18">
        <v>3.6019999999999999</v>
      </c>
      <c r="T106" s="10">
        <v>747670</v>
      </c>
      <c r="U106" s="10">
        <v>130609</v>
      </c>
      <c r="V106" s="11">
        <v>0.17499999999999999</v>
      </c>
      <c r="W106" s="12">
        <f>IF(raceday_22_23[[#This Row],[Last Year Turnover]]&lt;&gt;0, raceday_22_23[[#This Row],[GBR/TO%]]-raceday_22_23[[#This Row],[Last Year GBR/TO%]], 0)</f>
        <v>-3.5999999999999976E-2</v>
      </c>
      <c r="X106" s="88">
        <f>MONTH(raceday_22_23[[#This Row],[Raceday Date]])</f>
        <v>12</v>
      </c>
      <c r="Y10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7" spans="1:25" x14ac:dyDescent="0.3">
      <c r="A107" s="8">
        <v>45641</v>
      </c>
      <c r="B107" s="88" t="s">
        <v>33</v>
      </c>
      <c r="C107" s="88" t="s">
        <v>89</v>
      </c>
      <c r="D107" s="88" t="s">
        <v>27</v>
      </c>
      <c r="E107" s="3">
        <v>10</v>
      </c>
      <c r="F107" s="3">
        <v>127</v>
      </c>
      <c r="G107" s="3">
        <v>12.7</v>
      </c>
      <c r="H107" s="4">
        <v>0.3</v>
      </c>
      <c r="I107" s="5">
        <v>146444</v>
      </c>
      <c r="J107" s="5">
        <v>14644</v>
      </c>
      <c r="K107" s="4">
        <v>1.3779999999999999</v>
      </c>
      <c r="L107" s="4">
        <v>0.1</v>
      </c>
      <c r="M107" s="5">
        <v>1111322</v>
      </c>
      <c r="N107" s="5">
        <v>201786</v>
      </c>
      <c r="O107" s="5">
        <v>179225.75</v>
      </c>
      <c r="P107" s="5">
        <v>159352</v>
      </c>
      <c r="Q107" s="4">
        <v>0.182</v>
      </c>
      <c r="R107" s="4">
        <v>1.1259999999999999</v>
      </c>
      <c r="S107" s="18">
        <v>6.2009999999999996</v>
      </c>
      <c r="T107" s="10">
        <v>1425882</v>
      </c>
      <c r="U107" s="10">
        <v>318331</v>
      </c>
      <c r="V107" s="11">
        <v>0.223</v>
      </c>
      <c r="W107" s="12">
        <f>IF(raceday_22_23[[#This Row],[Last Year Turnover]]&lt;&gt;0, raceday_22_23[[#This Row],[GBR/TO%]]-raceday_22_23[[#This Row],[Last Year GBR/TO%]], 0)</f>
        <v>-4.1000000000000009E-2</v>
      </c>
      <c r="X107" s="88">
        <f>MONTH(raceday_22_23[[#This Row],[Raceday Date]])</f>
        <v>12</v>
      </c>
      <c r="Y10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8" spans="1:25" x14ac:dyDescent="0.3">
      <c r="A108" s="8">
        <v>45643</v>
      </c>
      <c r="B108" s="88" t="s">
        <v>77</v>
      </c>
      <c r="C108" s="88" t="s">
        <v>1</v>
      </c>
      <c r="D108" s="88" t="s">
        <v>27</v>
      </c>
      <c r="E108" s="3">
        <v>9</v>
      </c>
      <c r="F108" s="3">
        <v>82</v>
      </c>
      <c r="G108" s="3">
        <v>9.1</v>
      </c>
      <c r="H108" s="4">
        <v>0.44400000000000001</v>
      </c>
      <c r="I108" s="5">
        <v>72150</v>
      </c>
      <c r="J108" s="5">
        <v>8017</v>
      </c>
      <c r="K108" s="4">
        <v>1.3120000000000001</v>
      </c>
      <c r="L108" s="4">
        <v>0</v>
      </c>
      <c r="M108" s="5">
        <v>429904</v>
      </c>
      <c r="N108" s="5">
        <v>94680</v>
      </c>
      <c r="O108" s="5">
        <v>109951.92</v>
      </c>
      <c r="P108" s="5">
        <v>0</v>
      </c>
      <c r="Q108" s="4">
        <v>0.22</v>
      </c>
      <c r="R108" s="4">
        <v>0.86099999999999999</v>
      </c>
      <c r="S108" s="18">
        <v>3.91</v>
      </c>
      <c r="T108" s="10">
        <v>0</v>
      </c>
      <c r="U108" s="10">
        <v>0</v>
      </c>
      <c r="V108" s="11">
        <v>0</v>
      </c>
      <c r="W108" s="12">
        <f>IF(raceday_22_23[[#This Row],[Last Year Turnover]]&lt;&gt;0, raceday_22_23[[#This Row],[GBR/TO%]]-raceday_22_23[[#This Row],[Last Year GBR/TO%]], 0)</f>
        <v>0</v>
      </c>
      <c r="X108" s="88">
        <f>MONTH(raceday_22_23[[#This Row],[Raceday Date]])</f>
        <v>12</v>
      </c>
      <c r="Y108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09" spans="1:25" x14ac:dyDescent="0.3">
      <c r="A109" s="8">
        <v>45645</v>
      </c>
      <c r="B109" s="88" t="s">
        <v>31</v>
      </c>
      <c r="C109" s="88" t="s">
        <v>74</v>
      </c>
      <c r="D109" s="88" t="s">
        <v>26</v>
      </c>
      <c r="E109" s="3">
        <v>8</v>
      </c>
      <c r="F109" s="3">
        <v>62</v>
      </c>
      <c r="G109" s="3">
        <v>7.8</v>
      </c>
      <c r="H109" s="4">
        <v>0.375</v>
      </c>
      <c r="I109" s="5">
        <v>72190</v>
      </c>
      <c r="J109" s="5">
        <v>9024</v>
      </c>
      <c r="K109" s="4">
        <v>1.6279999999999999</v>
      </c>
      <c r="L109" s="4">
        <v>0.125</v>
      </c>
      <c r="M109" s="5">
        <v>453827</v>
      </c>
      <c r="N109" s="5">
        <v>117555</v>
      </c>
      <c r="O109" s="5">
        <v>0</v>
      </c>
      <c r="P109" s="5">
        <v>0</v>
      </c>
      <c r="Q109" s="4">
        <v>0.25900000000000001</v>
      </c>
      <c r="R109" s="4">
        <v>0</v>
      </c>
      <c r="S109" s="18">
        <v>0</v>
      </c>
      <c r="T109" s="10">
        <v>0</v>
      </c>
      <c r="U109" s="10">
        <v>0</v>
      </c>
      <c r="V109" s="11">
        <v>0</v>
      </c>
      <c r="W109" s="12">
        <f>IF(raceday_22_23[[#This Row],[Last Year Turnover]]&lt;&gt;0, raceday_22_23[[#This Row],[GBR/TO%]]-raceday_22_23[[#This Row],[Last Year GBR/TO%]], 0)</f>
        <v>0</v>
      </c>
      <c r="X109" s="88">
        <f>MONTH(raceday_22_23[[#This Row],[Raceday Date]])</f>
        <v>12</v>
      </c>
      <c r="Y109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0" spans="1:25" x14ac:dyDescent="0.3">
      <c r="A110" s="8">
        <v>45646</v>
      </c>
      <c r="B110" s="88" t="s">
        <v>32</v>
      </c>
      <c r="C110" s="88" t="s">
        <v>85</v>
      </c>
      <c r="D110" s="88" t="s">
        <v>73</v>
      </c>
      <c r="E110" s="3">
        <v>12</v>
      </c>
      <c r="F110" s="3">
        <v>138</v>
      </c>
      <c r="G110" s="3">
        <v>11.5</v>
      </c>
      <c r="H110" s="4">
        <v>0.5</v>
      </c>
      <c r="I110" s="5">
        <v>399927</v>
      </c>
      <c r="J110" s="5">
        <v>33327</v>
      </c>
      <c r="K110" s="4">
        <v>0.34399999999999997</v>
      </c>
      <c r="L110" s="4">
        <v>8.3000000000000004E-2</v>
      </c>
      <c r="M110" s="5">
        <v>1386249</v>
      </c>
      <c r="N110" s="5">
        <v>137397</v>
      </c>
      <c r="O110" s="5">
        <v>0</v>
      </c>
      <c r="P110" s="5">
        <v>0</v>
      </c>
      <c r="Q110" s="4">
        <v>9.9000000000000005E-2</v>
      </c>
      <c r="R110" s="4">
        <v>0</v>
      </c>
      <c r="S110" s="18">
        <v>0</v>
      </c>
      <c r="T110" s="10">
        <v>1594228</v>
      </c>
      <c r="U110" s="10">
        <v>178113</v>
      </c>
      <c r="V110" s="11">
        <v>0.112</v>
      </c>
      <c r="W110" s="12">
        <f>IF(raceday_22_23[[#This Row],[Last Year Turnover]]&lt;&gt;0, raceday_22_23[[#This Row],[GBR/TO%]]-raceday_22_23[[#This Row],[Last Year GBR/TO%]], 0)</f>
        <v>-1.2999999999999998E-2</v>
      </c>
      <c r="X110" s="88">
        <f>MONTH(raceday_22_23[[#This Row],[Raceday Date]])</f>
        <v>12</v>
      </c>
      <c r="Y110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1" spans="1:25" x14ac:dyDescent="0.3">
      <c r="A111" s="8">
        <v>45646</v>
      </c>
      <c r="B111" s="88" t="s">
        <v>32</v>
      </c>
      <c r="C111" s="88" t="s">
        <v>0</v>
      </c>
      <c r="D111" s="88" t="s">
        <v>26</v>
      </c>
      <c r="E111" s="3">
        <v>10</v>
      </c>
      <c r="F111" s="3">
        <v>114</v>
      </c>
      <c r="G111" s="3">
        <v>11.4</v>
      </c>
      <c r="H111" s="4">
        <v>0.4</v>
      </c>
      <c r="I111" s="5">
        <v>985000</v>
      </c>
      <c r="J111" s="5">
        <v>98500</v>
      </c>
      <c r="K111" s="4">
        <v>8.2000000000000003E-2</v>
      </c>
      <c r="L111" s="4">
        <v>0</v>
      </c>
      <c r="M111" s="5">
        <v>954987</v>
      </c>
      <c r="N111" s="5">
        <v>81119</v>
      </c>
      <c r="O111" s="5">
        <v>0</v>
      </c>
      <c r="P111" s="5">
        <v>0</v>
      </c>
      <c r="Q111" s="4">
        <v>8.5000000000000006E-2</v>
      </c>
      <c r="R111" s="4">
        <v>0</v>
      </c>
      <c r="S111" s="18">
        <v>0</v>
      </c>
      <c r="T111" s="10">
        <v>0</v>
      </c>
      <c r="U111" s="10">
        <v>0</v>
      </c>
      <c r="V111" s="11">
        <v>0</v>
      </c>
      <c r="W111" s="12">
        <f>IF(raceday_22_23[[#This Row],[Last Year Turnover]]&lt;&gt;0, raceday_22_23[[#This Row],[GBR/TO%]]-raceday_22_23[[#This Row],[Last Year GBR/TO%]], 0)</f>
        <v>0</v>
      </c>
      <c r="X111" s="88">
        <f>MONTH(raceday_22_23[[#This Row],[Raceday Date]])</f>
        <v>12</v>
      </c>
      <c r="Y111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2" spans="1:25" x14ac:dyDescent="0.3">
      <c r="A112" s="8">
        <v>45648</v>
      </c>
      <c r="B112" s="88" t="s">
        <v>33</v>
      </c>
      <c r="C112" s="88" t="s">
        <v>84</v>
      </c>
      <c r="D112" s="88" t="s">
        <v>27</v>
      </c>
      <c r="E112" s="3">
        <v>11</v>
      </c>
      <c r="F112" s="3">
        <v>114</v>
      </c>
      <c r="G112" s="3">
        <v>10.4</v>
      </c>
      <c r="H112" s="4">
        <v>0.27300000000000002</v>
      </c>
      <c r="I112" s="5">
        <v>121694</v>
      </c>
      <c r="J112" s="5">
        <v>11063</v>
      </c>
      <c r="K112" s="4">
        <v>1.218</v>
      </c>
      <c r="L112" s="4">
        <v>0</v>
      </c>
      <c r="M112" s="5">
        <v>1057186</v>
      </c>
      <c r="N112" s="5">
        <v>148221</v>
      </c>
      <c r="O112" s="5">
        <v>0</v>
      </c>
      <c r="P112" s="5">
        <v>0</v>
      </c>
      <c r="Q112" s="4">
        <v>0.14000000000000001</v>
      </c>
      <c r="R112" s="4">
        <v>0</v>
      </c>
      <c r="S112" s="18">
        <v>0</v>
      </c>
      <c r="T112" s="10">
        <v>785786</v>
      </c>
      <c r="U112" s="10">
        <v>82172</v>
      </c>
      <c r="V112" s="11">
        <v>0.105</v>
      </c>
      <c r="W112" s="12">
        <f>IF(raceday_22_23[[#This Row],[Last Year Turnover]]&lt;&gt;0, raceday_22_23[[#This Row],[GBR/TO%]]-raceday_22_23[[#This Row],[Last Year GBR/TO%]], 0)</f>
        <v>3.5000000000000017E-2</v>
      </c>
      <c r="X112" s="88">
        <f>MONTH(raceday_22_23[[#This Row],[Raceday Date]])</f>
        <v>12</v>
      </c>
      <c r="Y112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3" spans="1:25" x14ac:dyDescent="0.3">
      <c r="A113" s="8">
        <v>45650</v>
      </c>
      <c r="B113" s="88" t="s">
        <v>77</v>
      </c>
      <c r="C113" s="88" t="s">
        <v>74</v>
      </c>
      <c r="D113" s="88" t="s">
        <v>26</v>
      </c>
      <c r="E113" s="3">
        <v>10</v>
      </c>
      <c r="F113" s="3">
        <v>88</v>
      </c>
      <c r="G113" s="3">
        <v>8.8000000000000007</v>
      </c>
      <c r="H113" s="4">
        <v>0.5</v>
      </c>
      <c r="I113" s="5">
        <v>155988</v>
      </c>
      <c r="J113" s="5">
        <v>15599</v>
      </c>
      <c r="K113" s="4">
        <v>0.874</v>
      </c>
      <c r="L113" s="4">
        <v>0.1</v>
      </c>
      <c r="M113" s="5">
        <v>841725</v>
      </c>
      <c r="N113" s="5">
        <v>136357</v>
      </c>
      <c r="O113" s="5">
        <v>0</v>
      </c>
      <c r="P113" s="5">
        <v>0</v>
      </c>
      <c r="Q113" s="4">
        <v>0.16200000000000001</v>
      </c>
      <c r="R113" s="4">
        <v>0</v>
      </c>
      <c r="S113" s="18">
        <v>0</v>
      </c>
      <c r="T113" s="10">
        <v>687493</v>
      </c>
      <c r="U113" s="10">
        <v>133765</v>
      </c>
      <c r="V113" s="11">
        <v>0.19500000000000001</v>
      </c>
      <c r="W113" s="12">
        <f>IF(raceday_22_23[[#This Row],[Last Year Turnover]]&lt;&gt;0, raceday_22_23[[#This Row],[GBR/TO%]]-raceday_22_23[[#This Row],[Last Year GBR/TO%]], 0)</f>
        <v>-3.3000000000000002E-2</v>
      </c>
      <c r="X113" s="88">
        <f>MONTH(raceday_22_23[[#This Row],[Raceday Date]])</f>
        <v>12</v>
      </c>
      <c r="Y113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4" spans="1:25" x14ac:dyDescent="0.3">
      <c r="A114" s="8">
        <v>45652</v>
      </c>
      <c r="B114" s="88" t="s">
        <v>31</v>
      </c>
      <c r="C114" s="88" t="s">
        <v>134</v>
      </c>
      <c r="D114" s="88" t="s">
        <v>27</v>
      </c>
      <c r="E114" s="3">
        <v>12</v>
      </c>
      <c r="F114" s="3">
        <v>131</v>
      </c>
      <c r="G114" s="3">
        <v>10.9</v>
      </c>
      <c r="H114" s="4">
        <v>0.25</v>
      </c>
      <c r="I114" s="5">
        <v>156553</v>
      </c>
      <c r="J114" s="5">
        <v>13046</v>
      </c>
      <c r="K114" s="4">
        <v>1.546</v>
      </c>
      <c r="L114" s="4">
        <v>0.25</v>
      </c>
      <c r="M114" s="5">
        <v>1540331</v>
      </c>
      <c r="N114" s="5">
        <v>242086</v>
      </c>
      <c r="O114" s="5">
        <v>0</v>
      </c>
      <c r="P114" s="5">
        <v>0</v>
      </c>
      <c r="Q114" s="4">
        <v>0.157</v>
      </c>
      <c r="R114" s="4">
        <v>0</v>
      </c>
      <c r="S114" s="18">
        <v>0</v>
      </c>
      <c r="T114" s="10">
        <v>1498036</v>
      </c>
      <c r="U114" s="10">
        <v>307330</v>
      </c>
      <c r="V114" s="11">
        <v>0.20499999999999999</v>
      </c>
      <c r="W114" s="12">
        <f>IF(raceday_22_23[[#This Row],[Last Year Turnover]]&lt;&gt;0, raceday_22_23[[#This Row],[GBR/TO%]]-raceday_22_23[[#This Row],[Last Year GBR/TO%]], 0)</f>
        <v>-4.7999999999999987E-2</v>
      </c>
      <c r="X114" s="88">
        <f>MONTH(raceday_22_23[[#This Row],[Raceday Date]])</f>
        <v>12</v>
      </c>
      <c r="Y114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5" spans="1:25" x14ac:dyDescent="0.3">
      <c r="A115" s="8">
        <v>45653</v>
      </c>
      <c r="B115" s="88" t="s">
        <v>32</v>
      </c>
      <c r="C115" s="88" t="s">
        <v>88</v>
      </c>
      <c r="D115" s="88" t="s">
        <v>73</v>
      </c>
      <c r="E115" s="3">
        <v>12</v>
      </c>
      <c r="F115" s="3">
        <v>145</v>
      </c>
      <c r="G115" s="3">
        <v>12.1</v>
      </c>
      <c r="H115" s="4">
        <v>0.58299999999999996</v>
      </c>
      <c r="I115" s="5">
        <v>183642</v>
      </c>
      <c r="J115" s="5">
        <v>15304</v>
      </c>
      <c r="K115" s="4">
        <v>1.1579999999999999</v>
      </c>
      <c r="L115" s="4">
        <v>0.25</v>
      </c>
      <c r="M115" s="5">
        <v>1308644</v>
      </c>
      <c r="N115" s="5">
        <v>212584</v>
      </c>
      <c r="O115" s="5">
        <v>0</v>
      </c>
      <c r="P115" s="5">
        <v>0</v>
      </c>
      <c r="Q115" s="4">
        <v>0.16200000000000001</v>
      </c>
      <c r="R115" s="4">
        <v>0</v>
      </c>
      <c r="S115" s="18">
        <v>0</v>
      </c>
      <c r="T115" s="10">
        <v>1287717</v>
      </c>
      <c r="U115" s="10">
        <v>312094</v>
      </c>
      <c r="V115" s="11">
        <v>0.24199999999999999</v>
      </c>
      <c r="W115" s="12">
        <f>IF(raceday_22_23[[#This Row],[Last Year Turnover]]&lt;&gt;0, raceday_22_23[[#This Row],[GBR/TO%]]-raceday_22_23[[#This Row],[Last Year GBR/TO%]], 0)</f>
        <v>-7.9999999999999988E-2</v>
      </c>
      <c r="X115" s="88">
        <f>MONTH(raceday_22_23[[#This Row],[Raceday Date]])</f>
        <v>12</v>
      </c>
      <c r="Y115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6" spans="1:25" x14ac:dyDescent="0.3">
      <c r="A116" s="8">
        <v>45654</v>
      </c>
      <c r="B116" s="88" t="s">
        <v>95</v>
      </c>
      <c r="C116" s="88" t="s">
        <v>134</v>
      </c>
      <c r="D116" s="88" t="s">
        <v>27</v>
      </c>
      <c r="E116" s="3">
        <v>12</v>
      </c>
      <c r="F116" s="3">
        <v>120</v>
      </c>
      <c r="G116" s="3">
        <v>10</v>
      </c>
      <c r="H116" s="4">
        <v>0.41699999999999998</v>
      </c>
      <c r="I116" s="5">
        <v>151735</v>
      </c>
      <c r="J116" s="5">
        <v>12645</v>
      </c>
      <c r="K116" s="4">
        <v>1.24</v>
      </c>
      <c r="L116" s="4">
        <v>0.16700000000000001</v>
      </c>
      <c r="M116" s="5">
        <v>1056676</v>
      </c>
      <c r="N116" s="5">
        <v>188168</v>
      </c>
      <c r="O116" s="5">
        <v>0</v>
      </c>
      <c r="P116" s="5">
        <v>0</v>
      </c>
      <c r="Q116" s="4">
        <v>0.17799999999999999</v>
      </c>
      <c r="R116" s="4">
        <v>0</v>
      </c>
      <c r="S116" s="18">
        <v>0</v>
      </c>
      <c r="T116" s="10">
        <v>1136920</v>
      </c>
      <c r="U116" s="10">
        <v>199308</v>
      </c>
      <c r="V116" s="11">
        <v>0.17499999999999999</v>
      </c>
      <c r="W116" s="12">
        <f>IF(raceday_22_23[[#This Row],[Last Year Turnover]]&lt;&gt;0, raceday_22_23[[#This Row],[GBR/TO%]]-raceday_22_23[[#This Row],[Last Year GBR/TO%]], 0)</f>
        <v>3.0000000000000027E-3</v>
      </c>
      <c r="X116" s="88">
        <f>MONTH(raceday_22_23[[#This Row],[Raceday Date]])</f>
        <v>12</v>
      </c>
      <c r="Y116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7" spans="1:25" x14ac:dyDescent="0.3">
      <c r="A117" s="8">
        <v>45655</v>
      </c>
      <c r="B117" s="88" t="s">
        <v>33</v>
      </c>
      <c r="C117" s="88" t="s">
        <v>93</v>
      </c>
      <c r="D117" s="88" t="s">
        <v>27</v>
      </c>
      <c r="E117" s="3">
        <v>12</v>
      </c>
      <c r="F117" s="3">
        <v>160</v>
      </c>
      <c r="G117" s="3">
        <v>13.3</v>
      </c>
      <c r="H117" s="4">
        <v>0.16700000000000001</v>
      </c>
      <c r="I117" s="5">
        <v>161397</v>
      </c>
      <c r="J117" s="5">
        <v>13450</v>
      </c>
      <c r="K117" s="4">
        <v>1.883</v>
      </c>
      <c r="L117" s="4">
        <v>0.41699999999999998</v>
      </c>
      <c r="M117" s="5">
        <v>1571659</v>
      </c>
      <c r="N117" s="5">
        <v>303840</v>
      </c>
      <c r="O117" s="5">
        <v>0</v>
      </c>
      <c r="P117" s="5">
        <v>0</v>
      </c>
      <c r="Q117" s="4">
        <v>0.193</v>
      </c>
      <c r="R117" s="4">
        <v>0</v>
      </c>
      <c r="S117" s="18">
        <v>0</v>
      </c>
      <c r="T117" s="10">
        <v>1853625</v>
      </c>
      <c r="U117" s="10">
        <v>271303</v>
      </c>
      <c r="V117" s="11">
        <v>0.14599999999999999</v>
      </c>
      <c r="W117" s="12">
        <f>IF(raceday_22_23[[#This Row],[Last Year Turnover]]&lt;&gt;0, raceday_22_23[[#This Row],[GBR/TO%]]-raceday_22_23[[#This Row],[Last Year GBR/TO%]], 0)</f>
        <v>4.7000000000000014E-2</v>
      </c>
      <c r="X117" s="88">
        <f>MONTH(raceday_22_23[[#This Row],[Raceday Date]])</f>
        <v>12</v>
      </c>
      <c r="Y117" s="88" t="str">
        <f>IF(OR(raceday_22_23[[#This Row],[Month]]=8,raceday_22_23[[#This Row],[Month]]=9,raceday_22_23[[#This Row],[Month]]=10), "Q1", IF(OR(raceday_22_23[[#This Row],[Month]]=11,raceday_22_23[[#This Row],[Month]]=12,raceday_22_23[[#This Row],[Month]]=1), "Q2", IF(OR(raceday_22_23[[#This Row],[Month]]=2,raceday_22_23[[#This Row],[Month]]=3,raceday_22_23[[#This Row],[Month]]=4), "Q3", "Q4")))</f>
        <v>Q2</v>
      </c>
    </row>
    <row r="118" spans="1:25" x14ac:dyDescent="0.3">
      <c r="O118" s="4"/>
    </row>
    <row r="119" spans="1:25" x14ac:dyDescent="0.3">
      <c r="G119" s="30"/>
    </row>
  </sheetData>
  <phoneticPr fontId="4" type="noConversion"/>
  <conditionalFormatting sqref="W2:W1048576">
    <cfRule type="cellIs" dxfId="64" priority="1" operator="lessThan">
      <formula>0</formula>
    </cfRule>
    <cfRule type="cellIs" dxfId="63" priority="2" operator="greaterThan">
      <formula>0</formula>
    </cfRule>
  </conditionalFormatting>
  <pageMargins left="0.31496062992125984" right="0.31496062992125984" top="0.55118110236220474" bottom="0.55118110236220474" header="0.31496062992125984" footer="0.31496062992125984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7D53-5275-42B8-A7EA-52343970C743}">
  <sheetPr codeName="Sheet3">
    <pageSetUpPr fitToPage="1"/>
  </sheetPr>
  <dimension ref="A1:U26"/>
  <sheetViews>
    <sheetView workbookViewId="0">
      <selection activeCell="D22" sqref="D22"/>
    </sheetView>
  </sheetViews>
  <sheetFormatPr defaultColWidth="9.109375" defaultRowHeight="14.4" x14ac:dyDescent="0.3"/>
  <cols>
    <col min="1" max="1" width="15.44140625" style="3" bestFit="1" customWidth="1"/>
    <col min="2" max="2" width="33.33203125" style="3" bestFit="1" customWidth="1"/>
    <col min="3" max="3" width="11.109375" style="3" bestFit="1" customWidth="1"/>
    <col min="4" max="4" width="8" style="3" bestFit="1" customWidth="1"/>
    <col min="5" max="5" width="9.88671875" style="3" bestFit="1" customWidth="1"/>
    <col min="6" max="6" width="9.44140625" style="4" bestFit="1" customWidth="1"/>
    <col min="7" max="7" width="12.6640625" style="5" bestFit="1" customWidth="1"/>
    <col min="8" max="8" width="21.109375" style="5" bestFit="1" customWidth="1"/>
    <col min="9" max="9" width="16.77734375" style="4" bestFit="1" customWidth="1"/>
    <col min="10" max="10" width="13.88671875" style="4" bestFit="1" customWidth="1"/>
    <col min="11" max="11" width="13.21875" style="5" bestFit="1" customWidth="1"/>
    <col min="12" max="12" width="11" style="5" bestFit="1" customWidth="1"/>
    <col min="13" max="13" width="9.88671875" style="5" bestFit="1" customWidth="1"/>
    <col min="14" max="14" width="10.109375" style="5" bestFit="1" customWidth="1"/>
    <col min="15" max="15" width="17.33203125" style="4" bestFit="1" customWidth="1"/>
    <col min="16" max="16" width="11.5546875" style="6" bestFit="1" customWidth="1"/>
    <col min="17" max="17" width="16.21875" style="4" bestFit="1" customWidth="1"/>
    <col min="18" max="18" width="20.5546875" style="4" bestFit="1" customWidth="1"/>
    <col min="19" max="19" width="21.21875" style="21" bestFit="1" customWidth="1"/>
    <col min="20" max="20" width="5.33203125" style="4" bestFit="1" customWidth="1"/>
    <col min="21" max="21" width="16.6640625" style="4" bestFit="1" customWidth="1"/>
    <col min="22" max="22" width="15.88671875" style="3" bestFit="1" customWidth="1"/>
    <col min="23" max="23" width="32.5546875" style="3" bestFit="1" customWidth="1"/>
    <col min="24" max="24" width="13" style="3" bestFit="1" customWidth="1"/>
    <col min="25" max="25" width="15.109375" style="3" bestFit="1" customWidth="1"/>
    <col min="26" max="26" width="16.109375" style="3" bestFit="1" customWidth="1"/>
    <col min="27" max="27" width="15.109375" style="3" bestFit="1" customWidth="1"/>
    <col min="28" max="28" width="14" style="3" bestFit="1" customWidth="1"/>
    <col min="29" max="29" width="17" style="3" bestFit="1" customWidth="1"/>
    <col min="30" max="30" width="10.88671875" style="3" bestFit="1" customWidth="1"/>
    <col min="31" max="31" width="12.109375" style="3" bestFit="1" customWidth="1"/>
    <col min="32" max="32" width="18.44140625" style="3" bestFit="1" customWidth="1"/>
    <col min="33" max="33" width="20.88671875" style="3" bestFit="1" customWidth="1"/>
    <col min="34" max="34" width="12.44140625" style="3" bestFit="1" customWidth="1"/>
    <col min="35" max="35" width="12.5546875" style="3" bestFit="1" customWidth="1"/>
    <col min="36" max="36" width="18.109375" style="3" bestFit="1" customWidth="1"/>
    <col min="37" max="16384" width="9.109375" style="3"/>
  </cols>
  <sheetData>
    <row r="1" spans="1:21" x14ac:dyDescent="0.3">
      <c r="A1" s="14" t="s">
        <v>2</v>
      </c>
      <c r="B1" s="14" t="s">
        <v>3</v>
      </c>
      <c r="C1" t="s">
        <v>75</v>
      </c>
      <c r="D1" s="14" t="s">
        <v>4</v>
      </c>
      <c r="E1" s="14" t="s">
        <v>5</v>
      </c>
      <c r="F1" s="14" t="s">
        <v>6</v>
      </c>
      <c r="G1" s="15" t="s">
        <v>7</v>
      </c>
      <c r="H1" s="16" t="s">
        <v>8</v>
      </c>
      <c r="I1" s="16" t="s">
        <v>9</v>
      </c>
      <c r="J1" s="15" t="s">
        <v>10</v>
      </c>
      <c r="K1" s="15" t="s">
        <v>11</v>
      </c>
      <c r="L1" s="16" t="s">
        <v>12</v>
      </c>
      <c r="M1" s="16" t="s">
        <v>13</v>
      </c>
      <c r="N1" s="16" t="s">
        <v>14</v>
      </c>
      <c r="O1" s="16" t="s">
        <v>15</v>
      </c>
      <c r="P1" s="15" t="s">
        <v>16</v>
      </c>
      <c r="Q1" s="17" t="s">
        <v>17</v>
      </c>
      <c r="R1" s="11" t="s">
        <v>47</v>
      </c>
      <c r="S1" s="22" t="s">
        <v>69</v>
      </c>
      <c r="T1" s="3"/>
      <c r="U1" s="3"/>
    </row>
    <row r="2" spans="1:21" x14ac:dyDescent="0.3">
      <c r="A2" s="3" t="s">
        <v>81</v>
      </c>
      <c r="B2" s="3" t="s">
        <v>84</v>
      </c>
      <c r="C2" s="29" t="s">
        <v>158</v>
      </c>
      <c r="D2" s="3">
        <v>56</v>
      </c>
      <c r="E2" s="3">
        <v>639</v>
      </c>
      <c r="F2" s="3">
        <v>11.4</v>
      </c>
      <c r="G2" s="4">
        <v>0.32100000000000001</v>
      </c>
      <c r="H2" s="5">
        <v>955404</v>
      </c>
      <c r="I2" s="5">
        <v>17060.8</v>
      </c>
      <c r="J2" s="4">
        <v>1.103</v>
      </c>
      <c r="K2" s="4">
        <v>0.107</v>
      </c>
      <c r="L2" s="5">
        <v>5984652</v>
      </c>
      <c r="M2" s="5">
        <v>1053783</v>
      </c>
      <c r="N2" s="5">
        <v>952555.96</v>
      </c>
      <c r="O2" s="5">
        <v>1337879</v>
      </c>
      <c r="P2" s="4">
        <v>0.17599999999999999</v>
      </c>
      <c r="Q2" s="4">
        <v>1.1060000000000001</v>
      </c>
      <c r="R2" s="11">
        <v>6.2830000000000004</v>
      </c>
      <c r="S2" s="20">
        <f>club_summary_data_22_23[[#This Row],[Turnover]]/club_summary_data_22_23[[#This Row],[Races]]</f>
        <v>106868.78571428571</v>
      </c>
      <c r="T2" s="3"/>
      <c r="U2" s="3"/>
    </row>
    <row r="3" spans="1:21" x14ac:dyDescent="0.3">
      <c r="A3" s="3" t="s">
        <v>81</v>
      </c>
      <c r="B3" s="3" t="s">
        <v>93</v>
      </c>
      <c r="C3" s="29" t="s">
        <v>94</v>
      </c>
      <c r="D3" s="3">
        <v>35</v>
      </c>
      <c r="E3" s="3">
        <v>454</v>
      </c>
      <c r="F3" s="3">
        <v>13</v>
      </c>
      <c r="G3" s="4">
        <v>0.22900000000000001</v>
      </c>
      <c r="H3" s="5">
        <v>457535</v>
      </c>
      <c r="I3" s="5">
        <v>13072.4</v>
      </c>
      <c r="J3" s="4">
        <v>1.2050000000000001</v>
      </c>
      <c r="K3" s="4">
        <v>0.2</v>
      </c>
      <c r="L3" s="5">
        <v>3718668</v>
      </c>
      <c r="M3" s="5">
        <v>551277</v>
      </c>
      <c r="N3" s="5">
        <v>385501.92</v>
      </c>
      <c r="O3" s="5">
        <v>406195</v>
      </c>
      <c r="P3" s="4">
        <v>0.14799999999999999</v>
      </c>
      <c r="Q3" s="4">
        <v>1.43</v>
      </c>
      <c r="R3" s="11">
        <v>9.6460000000000008</v>
      </c>
      <c r="S3" s="20">
        <f>club_summary_data_22_23[[#This Row],[Turnover]]/club_summary_data_22_23[[#This Row],[Races]]</f>
        <v>106247.65714285715</v>
      </c>
      <c r="T3" s="3"/>
      <c r="U3" s="3"/>
    </row>
    <row r="4" spans="1:21" x14ac:dyDescent="0.3">
      <c r="A4" s="3" t="s">
        <v>81</v>
      </c>
      <c r="B4" s="3" t="s">
        <v>131</v>
      </c>
      <c r="C4" s="29" t="s">
        <v>76</v>
      </c>
      <c r="D4" s="3">
        <v>11</v>
      </c>
      <c r="E4" s="3">
        <v>148</v>
      </c>
      <c r="F4" s="3">
        <v>13.5</v>
      </c>
      <c r="G4" s="4">
        <v>9.0999999999999998E-2</v>
      </c>
      <c r="H4" s="5">
        <v>138489</v>
      </c>
      <c r="I4" s="5">
        <v>12589.9</v>
      </c>
      <c r="J4" s="4">
        <v>0.90500000000000003</v>
      </c>
      <c r="K4" s="4">
        <v>0.182</v>
      </c>
      <c r="L4" s="5">
        <v>803067</v>
      </c>
      <c r="M4" s="5">
        <v>125298</v>
      </c>
      <c r="N4" s="5">
        <v>168986.23999999999</v>
      </c>
      <c r="O4" s="5">
        <v>316108</v>
      </c>
      <c r="P4" s="4">
        <v>0.156</v>
      </c>
      <c r="Q4" s="4">
        <v>0.74099999999999999</v>
      </c>
      <c r="R4" s="11">
        <v>4.7519999999999998</v>
      </c>
      <c r="S4" s="20">
        <f>club_summary_data_22_23[[#This Row],[Turnover]]/club_summary_data_22_23[[#This Row],[Races]]</f>
        <v>73006.090909090912</v>
      </c>
      <c r="T4" s="3"/>
      <c r="U4" s="3"/>
    </row>
    <row r="5" spans="1:21" x14ac:dyDescent="0.3">
      <c r="A5" s="3" t="s">
        <v>81</v>
      </c>
      <c r="B5" s="3" t="s">
        <v>0</v>
      </c>
      <c r="C5" s="29" t="s">
        <v>166</v>
      </c>
      <c r="D5" s="3">
        <v>182</v>
      </c>
      <c r="E5" s="3">
        <v>1557</v>
      </c>
      <c r="F5" s="3">
        <v>8.6</v>
      </c>
      <c r="G5" s="4">
        <v>0.33</v>
      </c>
      <c r="H5" s="5">
        <v>4251384</v>
      </c>
      <c r="I5" s="5">
        <v>23359.3</v>
      </c>
      <c r="J5" s="4">
        <v>0.46899999999999997</v>
      </c>
      <c r="K5" s="4">
        <v>0.104</v>
      </c>
      <c r="L5" s="5">
        <v>12410087</v>
      </c>
      <c r="M5" s="5">
        <v>1995287</v>
      </c>
      <c r="N5" s="5">
        <v>3770421.22</v>
      </c>
      <c r="O5" s="5">
        <v>4219411</v>
      </c>
      <c r="P5" s="4">
        <v>0.161</v>
      </c>
      <c r="Q5" s="4">
        <v>0.52900000000000003</v>
      </c>
      <c r="R5" s="11">
        <v>3.2909999999999999</v>
      </c>
      <c r="S5" s="20">
        <f>club_summary_data_22_23[[#This Row],[Turnover]]/club_summary_data_22_23[[#This Row],[Races]]</f>
        <v>68187.291208791212</v>
      </c>
      <c r="T5" s="3"/>
      <c r="U5" s="3"/>
    </row>
    <row r="6" spans="1:21" x14ac:dyDescent="0.3">
      <c r="A6" s="3" t="s">
        <v>81</v>
      </c>
      <c r="B6" s="3" t="s">
        <v>132</v>
      </c>
      <c r="C6" s="29" t="s">
        <v>76</v>
      </c>
      <c r="D6" s="3">
        <v>10</v>
      </c>
      <c r="E6" s="3">
        <v>105</v>
      </c>
      <c r="F6" s="3">
        <v>10.5</v>
      </c>
      <c r="G6" s="4">
        <v>0.2</v>
      </c>
      <c r="H6" s="5">
        <v>141028</v>
      </c>
      <c r="I6" s="5">
        <v>14102.8</v>
      </c>
      <c r="J6" s="4">
        <v>1.508</v>
      </c>
      <c r="K6" s="4">
        <v>0.2</v>
      </c>
      <c r="L6" s="5">
        <v>898300</v>
      </c>
      <c r="M6" s="5">
        <v>212697</v>
      </c>
      <c r="N6" s="5">
        <v>158248.74</v>
      </c>
      <c r="O6" s="5">
        <v>197163</v>
      </c>
      <c r="P6" s="4">
        <v>0.23699999999999999</v>
      </c>
      <c r="Q6" s="4">
        <v>1.3440000000000001</v>
      </c>
      <c r="R6" s="11">
        <v>5.6769999999999996</v>
      </c>
      <c r="S6" s="20"/>
      <c r="T6" s="3"/>
      <c r="U6" s="3"/>
    </row>
    <row r="7" spans="1:21" x14ac:dyDescent="0.3">
      <c r="A7" s="3" t="s">
        <v>81</v>
      </c>
      <c r="B7" s="3" t="s">
        <v>133</v>
      </c>
      <c r="C7" s="29" t="s">
        <v>76</v>
      </c>
      <c r="D7" s="3">
        <v>12</v>
      </c>
      <c r="E7" s="3">
        <v>141</v>
      </c>
      <c r="F7" s="3">
        <v>11.8</v>
      </c>
      <c r="G7" s="4">
        <v>0</v>
      </c>
      <c r="H7" s="5">
        <v>168688</v>
      </c>
      <c r="I7" s="5">
        <v>14057.3</v>
      </c>
      <c r="J7" s="4">
        <v>1.2270000000000001</v>
      </c>
      <c r="K7" s="4">
        <v>0.33300000000000002</v>
      </c>
      <c r="L7" s="5">
        <v>907151</v>
      </c>
      <c r="M7" s="5">
        <v>206905</v>
      </c>
      <c r="N7" s="5">
        <v>206424.74</v>
      </c>
      <c r="O7" s="5">
        <v>254206</v>
      </c>
      <c r="P7" s="4">
        <v>0.22800000000000001</v>
      </c>
      <c r="Q7" s="4">
        <v>1.002</v>
      </c>
      <c r="R7" s="11">
        <v>4.3949999999999996</v>
      </c>
      <c r="S7" s="20"/>
      <c r="T7" s="3"/>
      <c r="U7" s="3"/>
    </row>
    <row r="8" spans="1:21" x14ac:dyDescent="0.3">
      <c r="A8" s="3" t="s">
        <v>81</v>
      </c>
      <c r="B8" s="3" t="s">
        <v>88</v>
      </c>
      <c r="C8" s="29" t="s">
        <v>94</v>
      </c>
      <c r="D8" s="3">
        <v>28</v>
      </c>
      <c r="E8" s="3">
        <v>279</v>
      </c>
      <c r="F8" s="3">
        <v>10</v>
      </c>
      <c r="G8" s="4">
        <v>0.46400000000000002</v>
      </c>
      <c r="H8" s="5">
        <v>360653</v>
      </c>
      <c r="I8" s="5">
        <v>12880.5</v>
      </c>
      <c r="J8" s="4">
        <v>0.96899999999999997</v>
      </c>
      <c r="K8" s="4">
        <v>0.107</v>
      </c>
      <c r="L8" s="5">
        <v>2224094</v>
      </c>
      <c r="M8" s="5">
        <v>349294</v>
      </c>
      <c r="N8" s="5">
        <v>238386.5</v>
      </c>
      <c r="O8" s="5">
        <v>473464</v>
      </c>
      <c r="P8" s="4">
        <v>0.157</v>
      </c>
      <c r="Q8" s="4">
        <v>1.4650000000000001</v>
      </c>
      <c r="R8" s="11">
        <v>9.33</v>
      </c>
      <c r="S8" s="20"/>
      <c r="T8" s="3"/>
      <c r="U8" s="3"/>
    </row>
    <row r="9" spans="1:21" x14ac:dyDescent="0.3">
      <c r="A9" s="3" t="s">
        <v>81</v>
      </c>
      <c r="B9" s="3" t="s">
        <v>85</v>
      </c>
      <c r="C9" s="29" t="s">
        <v>165</v>
      </c>
      <c r="D9" s="3">
        <v>55</v>
      </c>
      <c r="E9" s="3">
        <v>518</v>
      </c>
      <c r="F9" s="3">
        <v>9.4</v>
      </c>
      <c r="G9" s="4">
        <v>0.38200000000000001</v>
      </c>
      <c r="H9" s="5">
        <v>892469</v>
      </c>
      <c r="I9" s="5">
        <v>16226.7</v>
      </c>
      <c r="J9" s="4">
        <v>0.73299999999999998</v>
      </c>
      <c r="K9" s="4">
        <v>0.127</v>
      </c>
      <c r="L9" s="5">
        <v>3889836</v>
      </c>
      <c r="M9" s="5">
        <v>654353</v>
      </c>
      <c r="N9" s="5">
        <v>617099.30000000005</v>
      </c>
      <c r="O9" s="5">
        <v>934189</v>
      </c>
      <c r="P9" s="4">
        <v>0.16800000000000001</v>
      </c>
      <c r="Q9" s="4">
        <v>1.06</v>
      </c>
      <c r="R9" s="11">
        <v>6.3029999999999999</v>
      </c>
      <c r="S9" s="20"/>
      <c r="T9" s="3"/>
      <c r="U9" s="3"/>
    </row>
    <row r="10" spans="1:21" x14ac:dyDescent="0.3">
      <c r="A10" s="3" t="s">
        <v>81</v>
      </c>
      <c r="B10" s="3" t="s">
        <v>101</v>
      </c>
      <c r="C10" s="29" t="s">
        <v>87</v>
      </c>
      <c r="D10" s="3">
        <v>18</v>
      </c>
      <c r="E10" s="3">
        <v>149</v>
      </c>
      <c r="F10" s="3">
        <v>8.3000000000000007</v>
      </c>
      <c r="G10" s="4">
        <v>0.38900000000000001</v>
      </c>
      <c r="H10" s="5">
        <v>357341</v>
      </c>
      <c r="I10" s="5">
        <v>19852.3</v>
      </c>
      <c r="J10" s="4">
        <v>1.3360000000000001</v>
      </c>
      <c r="K10" s="4">
        <v>0.16700000000000001</v>
      </c>
      <c r="L10" s="5">
        <v>2270779</v>
      </c>
      <c r="M10" s="5">
        <v>477239</v>
      </c>
      <c r="N10" s="5">
        <v>475405.5</v>
      </c>
      <c r="O10" s="5">
        <v>605367</v>
      </c>
      <c r="P10" s="4">
        <v>0.21</v>
      </c>
      <c r="Q10" s="4">
        <v>1.004</v>
      </c>
      <c r="R10" s="11">
        <v>4.7770000000000001</v>
      </c>
      <c r="S10" s="20"/>
      <c r="T10" s="3"/>
      <c r="U10" s="3"/>
    </row>
    <row r="11" spans="1:21" x14ac:dyDescent="0.3">
      <c r="A11" s="3" t="s">
        <v>81</v>
      </c>
      <c r="B11" s="3" t="s">
        <v>86</v>
      </c>
      <c r="C11" s="29" t="s">
        <v>76</v>
      </c>
      <c r="D11" s="3">
        <v>10</v>
      </c>
      <c r="E11" s="3">
        <v>92</v>
      </c>
      <c r="F11" s="3">
        <v>9.1999999999999993</v>
      </c>
      <c r="G11" s="4">
        <v>0.3</v>
      </c>
      <c r="H11" s="5">
        <v>124905</v>
      </c>
      <c r="I11" s="5">
        <v>12490.5</v>
      </c>
      <c r="J11" s="4">
        <v>1.365</v>
      </c>
      <c r="K11" s="4">
        <v>0.1</v>
      </c>
      <c r="L11" s="5">
        <v>777951</v>
      </c>
      <c r="M11" s="5">
        <v>170439</v>
      </c>
      <c r="N11" s="5">
        <v>142126.24</v>
      </c>
      <c r="O11" s="5">
        <v>176347</v>
      </c>
      <c r="P11" s="4">
        <v>0.219</v>
      </c>
      <c r="Q11" s="4">
        <v>1.1990000000000001</v>
      </c>
      <c r="R11" s="11">
        <v>5.4740000000000002</v>
      </c>
      <c r="S11" s="20"/>
      <c r="T11" s="3"/>
      <c r="U11" s="3"/>
    </row>
    <row r="12" spans="1:21" x14ac:dyDescent="0.3">
      <c r="A12" s="3" t="s">
        <v>81</v>
      </c>
      <c r="B12" s="3" t="s">
        <v>102</v>
      </c>
      <c r="C12" s="29" t="s">
        <v>165</v>
      </c>
      <c r="D12" s="3">
        <v>40</v>
      </c>
      <c r="E12" s="3">
        <v>299</v>
      </c>
      <c r="F12" s="3">
        <v>7.5</v>
      </c>
      <c r="G12" s="4">
        <v>0.4</v>
      </c>
      <c r="H12" s="5">
        <v>390537</v>
      </c>
      <c r="I12" s="5">
        <v>9763.4</v>
      </c>
      <c r="J12" s="4">
        <v>0.69399999999999995</v>
      </c>
      <c r="K12" s="4">
        <v>0.125</v>
      </c>
      <c r="L12" s="5">
        <v>1650536</v>
      </c>
      <c r="M12" s="5">
        <v>271224</v>
      </c>
      <c r="N12" s="5">
        <v>507829.05</v>
      </c>
      <c r="O12" s="5">
        <v>912504</v>
      </c>
      <c r="P12" s="4">
        <v>0.16400000000000001</v>
      </c>
      <c r="Q12" s="4">
        <v>0.53400000000000003</v>
      </c>
      <c r="R12" s="11">
        <v>3.25</v>
      </c>
      <c r="S12" s="20"/>
      <c r="T12" s="3"/>
      <c r="U12" s="3"/>
    </row>
    <row r="13" spans="1:21" x14ac:dyDescent="0.3">
      <c r="A13" s="3" t="s">
        <v>81</v>
      </c>
      <c r="B13" s="3" t="s">
        <v>91</v>
      </c>
      <c r="C13" s="29" t="s">
        <v>103</v>
      </c>
      <c r="D13" s="3">
        <v>43</v>
      </c>
      <c r="E13" s="3">
        <v>534</v>
      </c>
      <c r="F13" s="3">
        <v>12.4</v>
      </c>
      <c r="G13" s="4">
        <v>9.2999999999999999E-2</v>
      </c>
      <c r="H13" s="5">
        <v>572632</v>
      </c>
      <c r="I13" s="5">
        <v>13317</v>
      </c>
      <c r="J13" s="4">
        <v>2.2160000000000002</v>
      </c>
      <c r="K13" s="4">
        <v>0.16300000000000001</v>
      </c>
      <c r="L13" s="5">
        <v>4754924</v>
      </c>
      <c r="M13" s="5">
        <v>1268911</v>
      </c>
      <c r="N13" s="5">
        <v>684076.35</v>
      </c>
      <c r="O13" s="5">
        <v>1266006</v>
      </c>
      <c r="P13" s="4">
        <v>0.26700000000000002</v>
      </c>
      <c r="Q13" s="4">
        <v>1.855</v>
      </c>
      <c r="R13" s="11">
        <v>6.9509999999999996</v>
      </c>
      <c r="S13" s="20"/>
    </row>
    <row r="14" spans="1:21" x14ac:dyDescent="0.3">
      <c r="A14" s="3" t="s">
        <v>81</v>
      </c>
      <c r="B14" s="3" t="s">
        <v>1</v>
      </c>
      <c r="C14" s="29" t="s">
        <v>167</v>
      </c>
      <c r="D14" s="3">
        <v>245</v>
      </c>
      <c r="E14" s="3">
        <v>2609</v>
      </c>
      <c r="F14" s="3">
        <v>10.6</v>
      </c>
      <c r="G14" s="4">
        <v>0.40799999999999997</v>
      </c>
      <c r="H14" s="5">
        <v>9470737</v>
      </c>
      <c r="I14" s="5">
        <v>38656.1</v>
      </c>
      <c r="J14" s="4">
        <v>0.61899999999999999</v>
      </c>
      <c r="K14" s="4">
        <v>0.114</v>
      </c>
      <c r="L14" s="5">
        <v>31180234</v>
      </c>
      <c r="M14" s="5">
        <v>5865643</v>
      </c>
      <c r="N14" s="5">
        <v>9842999.8300000001</v>
      </c>
      <c r="O14" s="5">
        <v>8386101</v>
      </c>
      <c r="P14" s="4">
        <v>0.188</v>
      </c>
      <c r="Q14" s="4">
        <v>0.59599999999999997</v>
      </c>
      <c r="R14" s="11">
        <v>3.1680000000000001</v>
      </c>
      <c r="S14" s="20"/>
    </row>
    <row r="15" spans="1:21" x14ac:dyDescent="0.3">
      <c r="A15" s="3" t="s">
        <v>81</v>
      </c>
      <c r="B15" s="3" t="s">
        <v>98</v>
      </c>
      <c r="C15" s="29" t="s">
        <v>76</v>
      </c>
      <c r="D15" s="3">
        <v>10</v>
      </c>
      <c r="E15" s="3">
        <v>76</v>
      </c>
      <c r="F15" s="3">
        <v>7.6</v>
      </c>
      <c r="G15" s="4">
        <v>0.5</v>
      </c>
      <c r="H15" s="5">
        <v>118710</v>
      </c>
      <c r="I15" s="5">
        <v>11871</v>
      </c>
      <c r="J15" s="4">
        <v>1.286</v>
      </c>
      <c r="K15" s="4">
        <v>0</v>
      </c>
      <c r="L15" s="5">
        <v>547827</v>
      </c>
      <c r="M15" s="5">
        <v>152642</v>
      </c>
      <c r="N15" s="5">
        <v>136141.24</v>
      </c>
      <c r="O15" s="5">
        <v>288597</v>
      </c>
      <c r="P15" s="4">
        <v>0.27900000000000003</v>
      </c>
      <c r="Q15" s="4">
        <v>1.121</v>
      </c>
      <c r="R15" s="11">
        <v>4.024</v>
      </c>
      <c r="S15" s="20"/>
    </row>
    <row r="16" spans="1:21" x14ac:dyDescent="0.3">
      <c r="A16" s="3" t="s">
        <v>81</v>
      </c>
      <c r="B16" s="3" t="s">
        <v>92</v>
      </c>
      <c r="C16" s="29" t="s">
        <v>103</v>
      </c>
      <c r="D16" s="3">
        <v>40</v>
      </c>
      <c r="E16" s="3">
        <v>385</v>
      </c>
      <c r="F16" s="3">
        <v>9.6</v>
      </c>
      <c r="G16" s="4">
        <v>0.35</v>
      </c>
      <c r="H16" s="5">
        <v>525144</v>
      </c>
      <c r="I16" s="5">
        <v>13128.6</v>
      </c>
      <c r="J16" s="4">
        <v>1.1930000000000001</v>
      </c>
      <c r="K16" s="4">
        <v>0.2</v>
      </c>
      <c r="L16" s="5">
        <v>3055812</v>
      </c>
      <c r="M16" s="5">
        <v>626347</v>
      </c>
      <c r="N16" s="5">
        <v>628904.80000000005</v>
      </c>
      <c r="O16" s="5">
        <v>952187</v>
      </c>
      <c r="P16" s="4">
        <v>0.20499999999999999</v>
      </c>
      <c r="Q16" s="4">
        <v>0.996</v>
      </c>
      <c r="R16" s="11">
        <v>4.859</v>
      </c>
      <c r="S16" s="20"/>
    </row>
    <row r="17" spans="1:19" x14ac:dyDescent="0.3">
      <c r="A17" s="3" t="s">
        <v>81</v>
      </c>
      <c r="B17" s="3" t="s">
        <v>89</v>
      </c>
      <c r="C17" s="29" t="s">
        <v>103</v>
      </c>
      <c r="D17" s="3">
        <v>39</v>
      </c>
      <c r="E17" s="3">
        <v>417</v>
      </c>
      <c r="F17" s="3">
        <v>10.7</v>
      </c>
      <c r="G17" s="4">
        <v>0.46200000000000002</v>
      </c>
      <c r="H17" s="5">
        <v>448653</v>
      </c>
      <c r="I17" s="5">
        <v>11503.9</v>
      </c>
      <c r="J17" s="4">
        <v>0.94</v>
      </c>
      <c r="K17" s="4">
        <v>0.17899999999999999</v>
      </c>
      <c r="L17" s="5">
        <v>3086332</v>
      </c>
      <c r="M17" s="5">
        <v>421864</v>
      </c>
      <c r="N17" s="5">
        <v>579993</v>
      </c>
      <c r="O17" s="5">
        <v>902840</v>
      </c>
      <c r="P17" s="4">
        <v>0.13700000000000001</v>
      </c>
      <c r="Q17" s="4">
        <v>0.72699999999999998</v>
      </c>
      <c r="R17" s="11">
        <v>5.3209999999999997</v>
      </c>
      <c r="S17" s="20"/>
    </row>
    <row r="18" spans="1:19" x14ac:dyDescent="0.3">
      <c r="A18" s="3" t="s">
        <v>81</v>
      </c>
      <c r="B18" s="3" t="s">
        <v>96</v>
      </c>
      <c r="C18" s="29" t="s">
        <v>87</v>
      </c>
      <c r="D18" s="3">
        <v>22</v>
      </c>
      <c r="E18" s="3">
        <v>234</v>
      </c>
      <c r="F18" s="3">
        <v>10.6</v>
      </c>
      <c r="G18" s="4">
        <v>0.318</v>
      </c>
      <c r="H18" s="5">
        <v>275625</v>
      </c>
      <c r="I18" s="5">
        <v>12528.4</v>
      </c>
      <c r="J18" s="4">
        <v>1.1479999999999999</v>
      </c>
      <c r="K18" s="4">
        <v>9.0999999999999998E-2</v>
      </c>
      <c r="L18" s="5">
        <v>1834982</v>
      </c>
      <c r="M18" s="5">
        <v>316318</v>
      </c>
      <c r="N18" s="5">
        <v>313701.5</v>
      </c>
      <c r="O18" s="5">
        <v>288601</v>
      </c>
      <c r="P18" s="4">
        <v>0.17199999999999999</v>
      </c>
      <c r="Q18" s="4">
        <v>1.008</v>
      </c>
      <c r="R18" s="11">
        <v>5.8490000000000002</v>
      </c>
      <c r="S18" s="20"/>
    </row>
    <row r="19" spans="1:19" x14ac:dyDescent="0.3">
      <c r="A19" s="3" t="s">
        <v>81</v>
      </c>
      <c r="B19" s="3" t="s">
        <v>99</v>
      </c>
      <c r="C19" s="29" t="s">
        <v>76</v>
      </c>
      <c r="D19" s="3">
        <v>10</v>
      </c>
      <c r="E19" s="3">
        <v>97</v>
      </c>
      <c r="F19" s="3">
        <v>9.6999999999999993</v>
      </c>
      <c r="G19" s="4">
        <v>0.2</v>
      </c>
      <c r="H19" s="5">
        <v>118266</v>
      </c>
      <c r="I19" s="5">
        <v>11826.6</v>
      </c>
      <c r="J19" s="4">
        <v>1.627</v>
      </c>
      <c r="K19" s="4">
        <v>0.3</v>
      </c>
      <c r="L19" s="5">
        <v>756196</v>
      </c>
      <c r="M19" s="5">
        <v>192469</v>
      </c>
      <c r="N19" s="5">
        <v>135488.74</v>
      </c>
      <c r="O19" s="5">
        <v>232241</v>
      </c>
      <c r="P19" s="4">
        <v>0.255</v>
      </c>
      <c r="Q19" s="4">
        <v>1.421</v>
      </c>
      <c r="R19" s="11">
        <v>5.5810000000000004</v>
      </c>
      <c r="S19" s="20"/>
    </row>
    <row r="20" spans="1:19" x14ac:dyDescent="0.3">
      <c r="A20" s="3" t="s">
        <v>81</v>
      </c>
      <c r="B20" s="3" t="s">
        <v>74</v>
      </c>
      <c r="C20" s="29" t="s">
        <v>168</v>
      </c>
      <c r="D20" s="3">
        <v>121</v>
      </c>
      <c r="E20" s="3">
        <v>982</v>
      </c>
      <c r="F20" s="3">
        <v>8.1</v>
      </c>
      <c r="G20" s="4">
        <v>0.40500000000000003</v>
      </c>
      <c r="H20" s="5">
        <v>1086199</v>
      </c>
      <c r="I20" s="5">
        <v>8976.9</v>
      </c>
      <c r="J20" s="4">
        <v>1</v>
      </c>
      <c r="K20" s="4">
        <v>0.124</v>
      </c>
      <c r="L20" s="5">
        <v>5972554</v>
      </c>
      <c r="M20" s="5">
        <v>1085931</v>
      </c>
      <c r="N20" s="5">
        <v>1212238.6100000001</v>
      </c>
      <c r="O20" s="5">
        <v>2808074</v>
      </c>
      <c r="P20" s="4">
        <v>0.182</v>
      </c>
      <c r="Q20" s="4">
        <v>0.89600000000000002</v>
      </c>
      <c r="R20" s="11">
        <v>4.9269999999999996</v>
      </c>
      <c r="S20" s="20"/>
    </row>
    <row r="21" spans="1:19" x14ac:dyDescent="0.3">
      <c r="A21" s="3" t="s">
        <v>81</v>
      </c>
      <c r="B21" s="3" t="s">
        <v>134</v>
      </c>
      <c r="C21" s="29" t="s">
        <v>87</v>
      </c>
      <c r="D21" s="3">
        <v>24</v>
      </c>
      <c r="E21" s="3">
        <v>251</v>
      </c>
      <c r="F21" s="3">
        <v>10.5</v>
      </c>
      <c r="G21" s="4">
        <v>0.33300000000000002</v>
      </c>
      <c r="H21" s="5">
        <v>308288</v>
      </c>
      <c r="I21" s="5">
        <v>12845.3</v>
      </c>
      <c r="J21" s="4">
        <v>1.3959999999999999</v>
      </c>
      <c r="K21" s="4">
        <v>0.20799999999999999</v>
      </c>
      <c r="L21" s="5">
        <v>2597007</v>
      </c>
      <c r="M21" s="5">
        <v>430254</v>
      </c>
      <c r="N21" s="5">
        <v>0</v>
      </c>
      <c r="O21" s="5">
        <v>0</v>
      </c>
      <c r="P21" s="4">
        <v>0.16600000000000001</v>
      </c>
      <c r="Q21" s="4">
        <v>0</v>
      </c>
      <c r="R21" s="11">
        <v>0</v>
      </c>
      <c r="S21" s="20"/>
    </row>
    <row r="22" spans="1:19" x14ac:dyDescent="0.3">
      <c r="A22" s="3" t="s">
        <v>81</v>
      </c>
      <c r="B22" s="3" t="s">
        <v>72</v>
      </c>
      <c r="C22" s="29" t="s">
        <v>165</v>
      </c>
      <c r="D22" s="3">
        <v>53</v>
      </c>
      <c r="E22" s="3">
        <v>470</v>
      </c>
      <c r="F22" s="3">
        <v>8.9</v>
      </c>
      <c r="G22" s="4">
        <v>0.34</v>
      </c>
      <c r="H22" s="5">
        <v>605926</v>
      </c>
      <c r="I22" s="5">
        <v>11432.6</v>
      </c>
      <c r="J22" s="4">
        <v>1.1850000000000001</v>
      </c>
      <c r="K22" s="4">
        <v>3.7999999999999999E-2</v>
      </c>
      <c r="L22" s="5">
        <v>3207452</v>
      </c>
      <c r="M22" s="5">
        <v>718239</v>
      </c>
      <c r="N22" s="5">
        <v>738635.04</v>
      </c>
      <c r="O22" s="5">
        <v>1560862</v>
      </c>
      <c r="P22" s="4">
        <v>0.224</v>
      </c>
      <c r="Q22" s="4">
        <v>0.97199999999999998</v>
      </c>
      <c r="R22" s="11">
        <v>4.3419999999999996</v>
      </c>
      <c r="S22" s="20"/>
    </row>
    <row r="23" spans="1:19" x14ac:dyDescent="0.3">
      <c r="A23" s="3" t="s">
        <v>81</v>
      </c>
      <c r="B23" s="3" t="s">
        <v>90</v>
      </c>
      <c r="C23" s="29" t="s">
        <v>94</v>
      </c>
      <c r="D23" s="3">
        <v>27</v>
      </c>
      <c r="E23" s="3">
        <v>235</v>
      </c>
      <c r="F23" s="3">
        <v>8.6999999999999993</v>
      </c>
      <c r="G23" s="4">
        <v>0.185</v>
      </c>
      <c r="H23" s="5">
        <v>298590</v>
      </c>
      <c r="I23" s="5">
        <v>11058.9</v>
      </c>
      <c r="J23" s="4">
        <v>1.508</v>
      </c>
      <c r="K23" s="4">
        <v>0.14799999999999999</v>
      </c>
      <c r="L23" s="5">
        <v>1748881</v>
      </c>
      <c r="M23" s="5">
        <v>450170</v>
      </c>
      <c r="N23" s="5">
        <v>405782.6</v>
      </c>
      <c r="O23" s="5">
        <v>647185</v>
      </c>
      <c r="P23" s="4">
        <v>0.25700000000000001</v>
      </c>
      <c r="Q23" s="4">
        <v>1.109</v>
      </c>
      <c r="R23" s="11">
        <v>4.3099999999999996</v>
      </c>
      <c r="S23" s="20"/>
    </row>
    <row r="26" spans="1:19" x14ac:dyDescent="0.3">
      <c r="M26" s="4"/>
    </row>
  </sheetData>
  <pageMargins left="0.51181102362204722" right="0.51181102362204722" top="0.55118110236220474" bottom="0.55118110236220474" header="0.31496062992125984" footer="0.31496062992125984"/>
  <pageSetup paperSize="9" scale="73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3174D-E93B-4F01-B732-68C882F5A00B}">
  <sheetPr codeName="Sheet4"/>
  <dimension ref="A1:S44"/>
  <sheetViews>
    <sheetView workbookViewId="0">
      <selection activeCell="E10" sqref="E10"/>
    </sheetView>
  </sheetViews>
  <sheetFormatPr defaultColWidth="9.109375" defaultRowHeight="14.4" x14ac:dyDescent="0.3"/>
  <cols>
    <col min="1" max="1" width="15.44140625" style="3" bestFit="1" customWidth="1"/>
    <col min="2" max="2" width="14" style="3" bestFit="1" customWidth="1"/>
    <col min="3" max="3" width="8" style="3" bestFit="1" customWidth="1"/>
    <col min="4" max="4" width="9.88671875" style="3" bestFit="1" customWidth="1"/>
    <col min="5" max="5" width="9.44140625" style="3" bestFit="1" customWidth="1"/>
    <col min="6" max="6" width="12.6640625" style="3" bestFit="1" customWidth="1"/>
    <col min="7" max="7" width="21.109375" style="3" bestFit="1" customWidth="1"/>
    <col min="8" max="8" width="16.77734375" style="3" bestFit="1" customWidth="1"/>
    <col min="9" max="9" width="13.88671875" style="3" bestFit="1" customWidth="1"/>
    <col min="10" max="10" width="13.21875" style="3" bestFit="1" customWidth="1"/>
    <col min="11" max="11" width="11" style="3" bestFit="1" customWidth="1"/>
    <col min="12" max="13" width="10.88671875" style="3" bestFit="1" customWidth="1"/>
    <col min="14" max="14" width="17.33203125" style="3" bestFit="1" customWidth="1"/>
    <col min="15" max="15" width="11.5546875" style="3" bestFit="1" customWidth="1"/>
    <col min="16" max="16" width="16.21875" style="3" bestFit="1" customWidth="1"/>
    <col min="17" max="17" width="20.5546875" style="3" bestFit="1" customWidth="1"/>
    <col min="18" max="18" width="13.88671875" style="3" customWidth="1"/>
    <col min="19" max="19" width="18.109375" style="3" customWidth="1"/>
    <col min="20" max="16384" width="9.109375" style="3"/>
  </cols>
  <sheetData>
    <row r="1" spans="1:19" x14ac:dyDescent="0.3">
      <c r="A1" s="3" t="s">
        <v>2</v>
      </c>
      <c r="B1" s="3" t="s">
        <v>25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16</v>
      </c>
      <c r="P1" s="3" t="s">
        <v>17</v>
      </c>
      <c r="Q1" t="s">
        <v>47</v>
      </c>
    </row>
    <row r="2" spans="1:19" x14ac:dyDescent="0.3">
      <c r="A2" s="3" t="s">
        <v>81</v>
      </c>
      <c r="B2" s="3" t="s">
        <v>26</v>
      </c>
      <c r="C2" s="3">
        <v>343</v>
      </c>
      <c r="D2" s="3">
        <v>2838</v>
      </c>
      <c r="E2" s="3">
        <v>8.3000000000000007</v>
      </c>
      <c r="F2" s="4">
        <v>0.36399999999999999</v>
      </c>
      <c r="G2" s="5">
        <v>5728120</v>
      </c>
      <c r="H2" s="5">
        <v>16700.099999999999</v>
      </c>
      <c r="I2" s="4">
        <v>0.58499999999999996</v>
      </c>
      <c r="J2" s="4">
        <v>0.114</v>
      </c>
      <c r="K2" s="5">
        <v>20033177</v>
      </c>
      <c r="L2" s="5">
        <v>3352442</v>
      </c>
      <c r="M2" s="5">
        <v>5490488.8799999999</v>
      </c>
      <c r="N2" s="5">
        <v>7939989</v>
      </c>
      <c r="O2" s="4">
        <v>0.16700000000000001</v>
      </c>
      <c r="P2" s="4">
        <v>0.61099999999999999</v>
      </c>
      <c r="Q2" s="4">
        <v>3.649</v>
      </c>
    </row>
    <row r="3" spans="1:19" x14ac:dyDescent="0.3">
      <c r="A3" s="3" t="s">
        <v>81</v>
      </c>
      <c r="B3" s="3" t="s">
        <v>27</v>
      </c>
      <c r="C3" s="3">
        <v>505</v>
      </c>
      <c r="D3" s="3">
        <v>5576</v>
      </c>
      <c r="E3" s="31">
        <v>11</v>
      </c>
      <c r="F3" s="4">
        <v>0.33900000000000002</v>
      </c>
      <c r="G3" s="5">
        <v>13153392</v>
      </c>
      <c r="H3" s="5">
        <v>26046.3</v>
      </c>
      <c r="I3" s="4">
        <v>0.81499999999999995</v>
      </c>
      <c r="J3" s="4">
        <v>0.14099999999999999</v>
      </c>
      <c r="K3" s="5">
        <v>57137796</v>
      </c>
      <c r="L3" s="5">
        <v>10717492</v>
      </c>
      <c r="M3" s="5">
        <v>13609645.039999999</v>
      </c>
      <c r="N3" s="5">
        <v>13763303</v>
      </c>
      <c r="O3" s="4">
        <v>0.188</v>
      </c>
      <c r="P3" s="4">
        <v>0.78700000000000003</v>
      </c>
      <c r="Q3" s="4">
        <v>4.1980000000000004</v>
      </c>
    </row>
    <row r="4" spans="1:19" x14ac:dyDescent="0.3">
      <c r="A4" s="3" t="s">
        <v>81</v>
      </c>
      <c r="B4" s="3" t="s">
        <v>73</v>
      </c>
      <c r="C4" s="3">
        <v>243</v>
      </c>
      <c r="D4" s="3">
        <v>2257</v>
      </c>
      <c r="E4" s="3">
        <v>9.3000000000000007</v>
      </c>
      <c r="F4" s="4">
        <v>0.34200000000000003</v>
      </c>
      <c r="G4" s="5">
        <v>3185691</v>
      </c>
      <c r="H4" s="5">
        <v>13109.8</v>
      </c>
      <c r="I4" s="4">
        <v>1.107</v>
      </c>
      <c r="J4" s="4">
        <v>0.123</v>
      </c>
      <c r="K4" s="5">
        <v>17106349</v>
      </c>
      <c r="L4" s="5">
        <v>3526650</v>
      </c>
      <c r="M4" s="5">
        <v>3200813.2</v>
      </c>
      <c r="N4" s="5">
        <v>5462235</v>
      </c>
      <c r="O4" s="4">
        <v>0.20599999999999999</v>
      </c>
      <c r="P4" s="4">
        <v>1.1020000000000001</v>
      </c>
      <c r="Q4" s="4">
        <v>5.3440000000000003</v>
      </c>
    </row>
    <row r="7" spans="1:19" x14ac:dyDescent="0.3">
      <c r="A7" s="85" t="s">
        <v>57</v>
      </c>
      <c r="B7" s="85"/>
    </row>
    <row r="9" spans="1:19" x14ac:dyDescent="0.3">
      <c r="C9" s="23" t="s">
        <v>4</v>
      </c>
      <c r="D9" s="23" t="s">
        <v>5</v>
      </c>
      <c r="E9" s="23" t="s">
        <v>6</v>
      </c>
      <c r="F9" s="23" t="s">
        <v>7</v>
      </c>
      <c r="G9" s="23" t="s">
        <v>8</v>
      </c>
      <c r="H9" s="23" t="s">
        <v>9</v>
      </c>
      <c r="I9" s="23" t="s">
        <v>10</v>
      </c>
      <c r="J9" s="23" t="s">
        <v>11</v>
      </c>
      <c r="K9" s="23" t="s">
        <v>12</v>
      </c>
      <c r="L9" s="23" t="s">
        <v>61</v>
      </c>
      <c r="M9" s="23" t="s">
        <v>13</v>
      </c>
      <c r="N9" s="23" t="s">
        <v>62</v>
      </c>
      <c r="O9" s="23" t="s">
        <v>14</v>
      </c>
      <c r="P9" s="23" t="s">
        <v>15</v>
      </c>
      <c r="Q9" s="23" t="s">
        <v>16</v>
      </c>
      <c r="R9" s="23" t="s">
        <v>17</v>
      </c>
      <c r="S9" s="23" t="s">
        <v>47</v>
      </c>
    </row>
    <row r="10" spans="1:19" x14ac:dyDescent="0.3">
      <c r="A10" s="86" t="str">
        <f>CONCATENATE("Current Season (as at", " ", TEXT(NOTES!F1, "dd"), " ", TEXT(NOTES!F1, "mmmm"), "):")</f>
        <v>Current Season (as at 30 December):</v>
      </c>
      <c r="B10" s="86"/>
      <c r="C10" s="32">
        <f>SUM(nz_grouping_summary_data_22_23[Races])</f>
        <v>1091</v>
      </c>
      <c r="D10" s="32">
        <f>SUM(nz_grouping_summary_data_22_23[Starters])</f>
        <v>10671</v>
      </c>
      <c r="E10" s="33">
        <f>D10/C10</f>
        <v>9.7809349220898252</v>
      </c>
      <c r="F10" s="34">
        <f>(ROUND(F2*C2,0) + ROUND(F3*C3,0) + ROUND(F4*C4,0))/C10</f>
        <v>0.3473877176901925</v>
      </c>
      <c r="G10" s="35">
        <f>SUM(nz_grouping_summary_data_22_23[HRNZ Funded Stakes])</f>
        <v>22067203</v>
      </c>
      <c r="H10" s="35">
        <f>G10/C10</f>
        <v>20226.583868010999</v>
      </c>
      <c r="I10" s="34">
        <f>M10/G10</f>
        <v>0.7974088968139732</v>
      </c>
      <c r="J10" s="34">
        <f>(ROUND(J2*C2,0) + ROUND(J3*C3,0) + ROUND(J4*C4,0))/C10</f>
        <v>0.12832263978001834</v>
      </c>
      <c r="K10" s="35">
        <f>SUM(nz_grouping_summary_data_22_23[Turnover])</f>
        <v>94277322</v>
      </c>
      <c r="L10" s="35">
        <f>K10/C10</f>
        <v>86413.677360219983</v>
      </c>
      <c r="M10" s="35">
        <f>SUM(nz_grouping_summary_data_22_23[GBR])</f>
        <v>17596584</v>
      </c>
      <c r="N10" s="35">
        <f>M10/C10</f>
        <v>16128.857928505959</v>
      </c>
      <c r="O10" s="35">
        <f>SUM(nz_grouping_summary_data_22_23[Funding])</f>
        <v>22300947.119999997</v>
      </c>
      <c r="P10" s="35">
        <f>SUM(nz_grouping_summary_data_22_23[Export TO (AUD)])</f>
        <v>27165527</v>
      </c>
      <c r="Q10" s="34">
        <f>M10/K10</f>
        <v>0.18664704964784637</v>
      </c>
      <c r="R10" s="34">
        <f>M10/O10</f>
        <v>0.78905097193020035</v>
      </c>
      <c r="S10" s="34">
        <f>K10/O10</f>
        <v>4.2275030514488758</v>
      </c>
    </row>
    <row r="11" spans="1:19" x14ac:dyDescent="0.3">
      <c r="A11" s="87" t="str">
        <f>CONCATENATE("Prior Season (as at", " ", TEXT(NOTES!F1, "dd"), " ", TEXT(NOTES!F1, "mmmm"), "):")</f>
        <v>Prior Season (as at 30 December):</v>
      </c>
      <c r="B11" s="87"/>
      <c r="C11" s="24" cm="1">
        <f t="array" ref="C11">prior_yr_cumulative_total[Races]</f>
        <v>952</v>
      </c>
      <c r="D11" s="24" cm="1">
        <f t="array" ref="D11">prior_yr_cumulative_total[Starters]</f>
        <v>9721</v>
      </c>
      <c r="E11" s="25" cm="1">
        <f t="array" ref="E11">prior_yr_cumulative_total[AFS]</f>
        <v>10.210000000000001</v>
      </c>
      <c r="F11" s="26" cm="1">
        <f t="array" ref="F11">prior_yr_cumulative_total[num_fav_winners]/prior_yr_cumulative_total[Races]</f>
        <v>0.36764705882352944</v>
      </c>
      <c r="G11" s="27" cm="1">
        <f t="array" ref="G11">prior_yr_cumulative_total[hrnz_funded_stakes]</f>
        <v>16735473</v>
      </c>
      <c r="H11" s="27">
        <f>G11/C11</f>
        <v>17579.278361344539</v>
      </c>
      <c r="I11" s="26">
        <f>M11/G11</f>
        <v>1.0341603132460016</v>
      </c>
      <c r="J11" s="26" cm="1">
        <f t="array" ref="J11">prior_yr_cumulative_total[num_late_starts]/prior_yr_cumulative_total[Races]</f>
        <v>0.16176470588235295</v>
      </c>
      <c r="K11" s="27" cm="1">
        <f t="array" ref="K11">prior_yr_cumulative_total[turnover]</f>
        <v>90444931</v>
      </c>
      <c r="L11" s="27">
        <f>K11/C11</f>
        <v>95005.179621848743</v>
      </c>
      <c r="M11" s="27" cm="1">
        <f t="array" ref="M11">prior_yr_cumulative_total[GBR]</f>
        <v>17307162</v>
      </c>
      <c r="N11" s="27">
        <f>M11/C11</f>
        <v>18179.792016806721</v>
      </c>
      <c r="O11" s="27" cm="1">
        <f t="array" ref="O11">prior_yr_cumulative_total[total_funding]</f>
        <v>19685584</v>
      </c>
      <c r="P11" s="27" cm="1">
        <f t="array" ref="P11">prior_yr_cumulative_total[export_TO]</f>
        <v>28507105</v>
      </c>
      <c r="Q11" s="26">
        <f>M11/K11</f>
        <v>0.19135579859085747</v>
      </c>
      <c r="R11" s="26">
        <f>M11/O11</f>
        <v>0.87917950516479471</v>
      </c>
      <c r="S11" s="26">
        <f>K11/O11</f>
        <v>4.5944753785308068</v>
      </c>
    </row>
    <row r="12" spans="1:19" x14ac:dyDescent="0.3"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/>
      <c r="N12" s="24"/>
      <c r="O12" s="24"/>
      <c r="P12" s="24"/>
      <c r="Q12" s="24"/>
      <c r="R12" s="24"/>
      <c r="S12" s="24"/>
    </row>
    <row r="13" spans="1:19" x14ac:dyDescent="0.3">
      <c r="A13" s="85" t="s">
        <v>67</v>
      </c>
      <c r="B13" s="85"/>
      <c r="C13" s="26">
        <f>(C10-C11)/C11</f>
        <v>0.14600840336134455</v>
      </c>
      <c r="D13" s="26">
        <f t="shared" ref="D13:H13" si="0">(D10-D11)/D11</f>
        <v>9.7726571340397084E-2</v>
      </c>
      <c r="E13" s="28">
        <f t="shared" si="0"/>
        <v>-4.2024003713043649E-2</v>
      </c>
      <c r="F13" s="26">
        <f>F11-F10</f>
        <v>2.0259341133336939E-2</v>
      </c>
      <c r="G13" s="26">
        <f t="shared" si="0"/>
        <v>0.31858854542085546</v>
      </c>
      <c r="H13" s="26">
        <f t="shared" si="0"/>
        <v>0.15059238793827159</v>
      </c>
      <c r="I13" s="26">
        <f t="shared" ref="I13" si="1">I10-I11</f>
        <v>-0.23675141643202835</v>
      </c>
      <c r="J13" s="26">
        <f>J11-J10</f>
        <v>3.3442066102334606E-2</v>
      </c>
      <c r="K13" s="26">
        <f t="shared" ref="K13:P13" si="2">(K10-K11)/K11</f>
        <v>4.237264551619814E-2</v>
      </c>
      <c r="L13" s="26">
        <f t="shared" si="2"/>
        <v>-9.0431935351585155E-2</v>
      </c>
      <c r="M13" s="26">
        <f t="shared" si="2"/>
        <v>1.6722672382681804E-2</v>
      </c>
      <c r="N13" s="26">
        <f t="shared" si="2"/>
        <v>-0.11281394673848469</v>
      </c>
      <c r="O13" s="26">
        <f t="shared" si="2"/>
        <v>0.13285677072115296</v>
      </c>
      <c r="P13" s="26">
        <f t="shared" si="2"/>
        <v>-4.7061180011088465E-2</v>
      </c>
      <c r="Q13" s="26">
        <f t="shared" ref="Q13" si="3">Q10-Q11</f>
        <v>-4.7087489430110985E-3</v>
      </c>
      <c r="R13" s="26">
        <f>R10-R11</f>
        <v>-9.0128533234594355E-2</v>
      </c>
      <c r="S13" s="26">
        <f>S10-S11</f>
        <v>-0.36697232708193095</v>
      </c>
    </row>
    <row r="14" spans="1:19" x14ac:dyDescent="0.3">
      <c r="C14" s="19"/>
      <c r="D14" s="19"/>
      <c r="E14" s="19"/>
    </row>
    <row r="15" spans="1:19" x14ac:dyDescent="0.3">
      <c r="K15" s="5"/>
    </row>
    <row r="16" spans="1:19" x14ac:dyDescent="0.3">
      <c r="M16" s="5"/>
    </row>
    <row r="17" spans="1:17" x14ac:dyDescent="0.3">
      <c r="A17" s="7" t="s">
        <v>63</v>
      </c>
      <c r="B17" s="3" t="s">
        <v>65</v>
      </c>
    </row>
    <row r="18" spans="1:17" x14ac:dyDescent="0.3">
      <c r="B18" s="3" t="s">
        <v>64</v>
      </c>
    </row>
    <row r="19" spans="1:17" x14ac:dyDescent="0.3">
      <c r="B19" s="3" t="s">
        <v>66</v>
      </c>
    </row>
    <row r="20" spans="1:17" x14ac:dyDescent="0.3">
      <c r="B20" s="7" t="s">
        <v>80</v>
      </c>
    </row>
    <row r="25" spans="1:17" x14ac:dyDescent="0.3">
      <c r="A25" s="7" t="s">
        <v>104</v>
      </c>
    </row>
    <row r="27" spans="1:17" ht="28.8" x14ac:dyDescent="0.3">
      <c r="A27" s="48" t="s">
        <v>150</v>
      </c>
      <c r="B27" s="49" t="s">
        <v>109</v>
      </c>
      <c r="C27" s="50" t="s">
        <v>4</v>
      </c>
      <c r="D27" s="51" t="s">
        <v>5</v>
      </c>
      <c r="E27" s="50" t="s">
        <v>6</v>
      </c>
      <c r="F27" s="52" t="s">
        <v>7</v>
      </c>
      <c r="G27" s="53" t="s">
        <v>8</v>
      </c>
      <c r="H27" s="51" t="s">
        <v>9</v>
      </c>
      <c r="I27" s="50" t="s">
        <v>10</v>
      </c>
      <c r="J27" s="51" t="s">
        <v>12</v>
      </c>
      <c r="K27" s="50" t="s">
        <v>13</v>
      </c>
      <c r="L27" s="51" t="s">
        <v>14</v>
      </c>
      <c r="M27" s="53" t="s">
        <v>15</v>
      </c>
      <c r="N27" s="51" t="s">
        <v>16</v>
      </c>
      <c r="O27" s="52" t="s">
        <v>161</v>
      </c>
      <c r="P27" s="72" t="s">
        <v>162</v>
      </c>
      <c r="Q27" s="7" t="s">
        <v>110</v>
      </c>
    </row>
    <row r="28" spans="1:17" x14ac:dyDescent="0.3">
      <c r="A28" s="41" t="s">
        <v>151</v>
      </c>
      <c r="B28" s="42" t="s">
        <v>105</v>
      </c>
      <c r="C28" s="69">
        <f>SUMIF('Raceday Breakdown'!$Y:$Y,'NZ Grouping Breakdown'!$B28,'Raceday Breakdown'!$E:$E)</f>
        <v>612</v>
      </c>
      <c r="D28" s="69">
        <f>SUMIF('Raceday Breakdown'!$Y:$Y,'NZ Grouping Breakdown'!$B28,'Raceday Breakdown'!$F:$F)</f>
        <v>5765</v>
      </c>
      <c r="E28" s="44">
        <f>D28/C28</f>
        <v>9.4199346405228752</v>
      </c>
      <c r="F28" s="46"/>
      <c r="G28" s="58">
        <f>SUMIF('Raceday Breakdown'!$Y:$Y,'NZ Grouping Breakdown'!$B28,'Raceday Breakdown'!$I:$I)</f>
        <v>9294129</v>
      </c>
      <c r="H28" s="57">
        <f>G28/C28</f>
        <v>15186.485294117647</v>
      </c>
      <c r="I28" s="70">
        <f>K28/G28</f>
        <v>0.90717204377085792</v>
      </c>
      <c r="J28" s="71">
        <f>SUMIF('Raceday Breakdown'!$Y:$Y,'NZ Grouping Breakdown'!$B28,'Raceday Breakdown'!$M:$M)</f>
        <v>45501450</v>
      </c>
      <c r="K28" s="71">
        <f>SUMIF('Raceday Breakdown'!$Y:$Y,'NZ Grouping Breakdown'!$B28,'Raceday Breakdown'!$N:$N)</f>
        <v>8431374</v>
      </c>
      <c r="L28" s="71">
        <f>SUMIF('Raceday Breakdown'!$Y:$Y,'NZ Grouping Breakdown'!$B28,'Raceday Breakdown'!$O:$O)</f>
        <v>11238775.520000003</v>
      </c>
      <c r="M28" s="58">
        <f>SUMIF('Raceday Breakdown'!$Y:$Y,'NZ Grouping Breakdown'!$B28,'Raceday Breakdown'!$P:$P)</f>
        <v>16565608</v>
      </c>
      <c r="N28" s="55">
        <f>K28/J28</f>
        <v>0.18529901794338421</v>
      </c>
      <c r="O28" s="55">
        <f>K28/L28</f>
        <v>0.75020396883948059</v>
      </c>
      <c r="P28" s="56">
        <f>J28/L28</f>
        <v>4.0486127620422465</v>
      </c>
    </row>
    <row r="29" spans="1:17" x14ac:dyDescent="0.3">
      <c r="A29" s="39" t="s">
        <v>152</v>
      </c>
      <c r="B29" s="36" t="s">
        <v>105</v>
      </c>
      <c r="C29" s="47">
        <f>SUMIF('raceday_23_24'!$AA:$AA, "Q1", 'raceday_23_24'!H:H)</f>
        <v>488</v>
      </c>
      <c r="D29" s="47">
        <f>SUMIF('raceday_23_24'!$AA:$AA, "Q1", 'raceday_23_24'!I:I)</f>
        <v>4882</v>
      </c>
      <c r="E29" s="59">
        <f>D29/C29</f>
        <v>10.004098360655737</v>
      </c>
      <c r="F29" s="47"/>
      <c r="G29" s="60">
        <f>SUMIF('raceday_23_24'!$AA:$AA, "Q1", 'raceday_23_24'!L:L)</f>
        <v>7722169</v>
      </c>
      <c r="H29" s="60">
        <f>G29/C29</f>
        <v>15824.116803278688</v>
      </c>
      <c r="I29" s="63">
        <f>K29/G29</f>
        <v>1.0341991997326141</v>
      </c>
      <c r="J29" s="60">
        <f>SUMIF('raceday_23_24'!$AA:$AA, "Q1", 'raceday_23_24'!P:P)</f>
        <v>40509537</v>
      </c>
      <c r="K29" s="60">
        <f>SUMIF('raceday_23_24'!$AA:$AA, "Q1", 'raceday_23_24'!Q:Q)</f>
        <v>7986261</v>
      </c>
      <c r="L29" s="60">
        <f>SUMIF('raceday_23_24'!$AA:$AA, "Q1", 'raceday_23_24'!R:R)</f>
        <v>8733535.209999999</v>
      </c>
      <c r="M29" s="60">
        <f>SUMIF('raceday_23_24'!$AA:$AA, "Q1", 'raceday_23_24'!S:S)</f>
        <v>14526119</v>
      </c>
      <c r="N29" s="61">
        <f>K29/J29</f>
        <v>0.19714520558455162</v>
      </c>
      <c r="O29" s="61">
        <f>K29/L29</f>
        <v>0.91443622862545271</v>
      </c>
      <c r="P29" s="62">
        <f>J29/L29</f>
        <v>4.6383893836731902</v>
      </c>
      <c r="Q29" s="24"/>
    </row>
    <row r="30" spans="1:17" x14ac:dyDescent="0.3">
      <c r="A30" s="73" t="s">
        <v>163</v>
      </c>
      <c r="B30" s="74" t="s">
        <v>105</v>
      </c>
      <c r="C30" s="81">
        <f>(C28-C29)/C29</f>
        <v>0.25409836065573771</v>
      </c>
      <c r="D30" s="81">
        <f>(D28-D29)/D29</f>
        <v>0.18086849651782055</v>
      </c>
      <c r="E30" s="80">
        <f>(E28-E29)/E29</f>
        <v>-5.8392440685136555E-2</v>
      </c>
      <c r="F30" s="76"/>
      <c r="G30" s="81">
        <f t="shared" ref="G30:P30" si="4">(G28-G29)/G29</f>
        <v>0.20356456845220558</v>
      </c>
      <c r="H30" s="81">
        <f t="shared" si="4"/>
        <v>-4.0294919273404686E-2</v>
      </c>
      <c r="I30" s="81">
        <f t="shared" si="4"/>
        <v>-0.12282658504725034</v>
      </c>
      <c r="J30" s="81">
        <f t="shared" si="4"/>
        <v>0.12322809317716961</v>
      </c>
      <c r="K30" s="81">
        <f t="shared" si="4"/>
        <v>5.573484262535372E-2</v>
      </c>
      <c r="L30" s="81">
        <f t="shared" si="4"/>
        <v>0.28685294668892786</v>
      </c>
      <c r="M30" s="81">
        <f t="shared" si="4"/>
        <v>0.14040150710592417</v>
      </c>
      <c r="N30" s="81">
        <f t="shared" si="4"/>
        <v>-6.0088641801064817E-2</v>
      </c>
      <c r="O30" s="80">
        <f t="shared" si="4"/>
        <v>-0.17959946756794629</v>
      </c>
      <c r="P30" s="84">
        <f t="shared" si="4"/>
        <v>-0.12715116667585447</v>
      </c>
      <c r="Q30" s="24"/>
    </row>
    <row r="31" spans="1:17" x14ac:dyDescent="0.3">
      <c r="A31" s="41" t="s">
        <v>151</v>
      </c>
      <c r="B31" s="42" t="s">
        <v>106</v>
      </c>
      <c r="C31" s="43"/>
      <c r="D31" s="46"/>
      <c r="E31" s="44"/>
      <c r="F31" s="46"/>
      <c r="G31" s="46"/>
      <c r="H31" s="83"/>
      <c r="I31" s="54"/>
      <c r="J31" s="46"/>
      <c r="K31" s="43"/>
      <c r="L31" s="46"/>
      <c r="M31" s="46"/>
      <c r="N31" s="55"/>
      <c r="O31" s="56"/>
      <c r="P31" s="56"/>
      <c r="Q31" s="24"/>
    </row>
    <row r="32" spans="1:17" x14ac:dyDescent="0.3">
      <c r="A32" s="39" t="s">
        <v>152</v>
      </c>
      <c r="B32" s="36" t="s">
        <v>106</v>
      </c>
      <c r="C32" s="47">
        <f>SUMIF('raceday_23_24'!$AA:$AA, "Q2", 'raceday_23_24'!H:H)</f>
        <v>696</v>
      </c>
      <c r="D32" s="47">
        <f>SUMIF('raceday_23_24'!$AA:$AA, "Q2", 'raceday_23_24'!I:I)</f>
        <v>7229</v>
      </c>
      <c r="E32" s="59">
        <f t="shared" ref="E32:E37" si="5">D32/C32</f>
        <v>10.386494252873563</v>
      </c>
      <c r="F32" s="47"/>
      <c r="G32" s="60">
        <f>SUMIF('raceday_23_24'!$AA:$AA, "Q2", 'raceday_23_24'!L:L)</f>
        <v>12905375</v>
      </c>
      <c r="H32" s="60">
        <f t="shared" ref="H32:H37" si="6">G32/C32</f>
        <v>18542.205459770114</v>
      </c>
      <c r="I32" s="63">
        <f t="shared" ref="I32:I37" si="7">K32/G32</f>
        <v>0.99799812093798124</v>
      </c>
      <c r="J32" s="60">
        <f>SUMIF('raceday_23_24'!$AA:$AA, "Q2", 'raceday_23_24'!P:P)</f>
        <v>70918176</v>
      </c>
      <c r="K32" s="60">
        <f>SUMIF('raceday_23_24'!$AA:$AA, "Q2", 'raceday_23_24'!Q:Q)</f>
        <v>12879540</v>
      </c>
      <c r="L32" s="60">
        <f>SUMIF('raceday_23_24'!$AA:$AA, "Q2", 'raceday_23_24'!R:R)</f>
        <v>14733181.810000002</v>
      </c>
      <c r="M32" s="60">
        <f>SUMIF('raceday_23_24'!$AA:$AA, "Q2", 'raceday_23_24'!S:S)</f>
        <v>19487546</v>
      </c>
      <c r="N32" s="61">
        <f t="shared" ref="N32:N37" si="8">K32/J32</f>
        <v>0.1816112698668392</v>
      </c>
      <c r="O32" s="61">
        <f t="shared" ref="O32:O37" si="9">K32/L32</f>
        <v>0.87418591354503883</v>
      </c>
      <c r="P32" s="62">
        <f t="shared" ref="P32:P37" si="10">J32/L32</f>
        <v>4.8135003636393723</v>
      </c>
      <c r="Q32" s="24"/>
    </row>
    <row r="33" spans="1:17" x14ac:dyDescent="0.3">
      <c r="A33" s="73" t="s">
        <v>163</v>
      </c>
      <c r="B33" s="74" t="s">
        <v>106</v>
      </c>
      <c r="C33" s="75"/>
      <c r="D33" s="76"/>
      <c r="E33" s="77"/>
      <c r="F33" s="76"/>
      <c r="G33" s="78"/>
      <c r="H33" s="79"/>
      <c r="I33" s="80"/>
      <c r="J33" s="79"/>
      <c r="K33" s="78"/>
      <c r="L33" s="79"/>
      <c r="M33" s="78"/>
      <c r="N33" s="81"/>
      <c r="O33" s="81"/>
      <c r="P33" s="82"/>
      <c r="Q33" s="24"/>
    </row>
    <row r="34" spans="1:17" x14ac:dyDescent="0.3">
      <c r="A34" s="41" t="s">
        <v>151</v>
      </c>
      <c r="B34" s="42" t="s">
        <v>107</v>
      </c>
      <c r="C34" s="45"/>
      <c r="D34" s="41"/>
      <c r="E34" s="44"/>
      <c r="F34" s="41"/>
      <c r="G34" s="45"/>
      <c r="H34" s="57"/>
      <c r="I34" s="54"/>
      <c r="J34" s="41"/>
      <c r="K34" s="45"/>
      <c r="L34" s="41"/>
      <c r="M34" s="45"/>
      <c r="N34" s="55"/>
      <c r="O34" s="55"/>
      <c r="P34" s="56"/>
    </row>
    <row r="35" spans="1:17" x14ac:dyDescent="0.3">
      <c r="A35" s="39" t="s">
        <v>152</v>
      </c>
      <c r="B35" s="36" t="s">
        <v>107</v>
      </c>
      <c r="C35" s="47">
        <f>SUMIF('raceday_23_24'!$AA:$AA, "Q3", 'raceday_23_24'!H:H)</f>
        <v>662</v>
      </c>
      <c r="D35" s="47">
        <f>SUMIF('raceday_23_24'!$AA:$AA, "Q3", 'raceday_23_24'!I:I)</f>
        <v>6665</v>
      </c>
      <c r="E35" s="59">
        <f t="shared" si="5"/>
        <v>10.06797583081571</v>
      </c>
      <c r="F35" s="39"/>
      <c r="G35" s="60">
        <f>SUMIF('raceday_23_24'!$AA:$AA, "Q3", 'raceday_23_24'!L:L)</f>
        <v>12927712</v>
      </c>
      <c r="H35" s="60">
        <f t="shared" si="6"/>
        <v>19528.26586102719</v>
      </c>
      <c r="I35" s="63">
        <f t="shared" si="7"/>
        <v>0.65568570834498785</v>
      </c>
      <c r="J35" s="60">
        <f>SUMIF('raceday_23_24'!$AA:$AA, "Q3", 'raceday_23_24'!P:P)</f>
        <v>50853365</v>
      </c>
      <c r="K35" s="60">
        <f>SUMIF('raceday_23_24'!$AA:$AA, "Q3", 'raceday_23_24'!Q:Q)</f>
        <v>8476516</v>
      </c>
      <c r="L35" s="60">
        <f>SUMIF('raceday_23_24'!$AA:$AA, "Q3", 'raceday_23_24'!R:R)</f>
        <v>12882561.310000001</v>
      </c>
      <c r="M35" s="60">
        <f>SUMIF('raceday_23_24'!$AA:$AA, "Q3", 'raceday_23_24'!S:S)</f>
        <v>16662068</v>
      </c>
      <c r="N35" s="61">
        <f t="shared" si="8"/>
        <v>0.1666854494289611</v>
      </c>
      <c r="O35" s="61">
        <f t="shared" si="9"/>
        <v>0.65798374997215514</v>
      </c>
      <c r="P35" s="62">
        <f t="shared" si="10"/>
        <v>3.9474576348823911</v>
      </c>
    </row>
    <row r="36" spans="1:17" x14ac:dyDescent="0.3">
      <c r="A36" s="41" t="s">
        <v>151</v>
      </c>
      <c r="B36" s="42" t="s">
        <v>108</v>
      </c>
      <c r="C36" s="45"/>
      <c r="D36" s="41"/>
      <c r="E36" s="44"/>
      <c r="F36" s="41"/>
      <c r="G36" s="45"/>
      <c r="H36" s="57"/>
      <c r="I36" s="54"/>
      <c r="J36" s="41"/>
      <c r="K36" s="45"/>
      <c r="L36" s="41"/>
      <c r="M36" s="45"/>
      <c r="N36" s="55"/>
      <c r="O36" s="55"/>
      <c r="P36" s="56"/>
    </row>
    <row r="37" spans="1:17" x14ac:dyDescent="0.3">
      <c r="A37" s="40" t="s">
        <v>152</v>
      </c>
      <c r="B37" s="37" t="s">
        <v>108</v>
      </c>
      <c r="C37" s="67">
        <f>SUMIF('raceday_23_24'!$AA:$AA, "Q4", 'raceday_23_24'!H:H)</f>
        <v>485</v>
      </c>
      <c r="D37" s="67">
        <f>SUMIF('raceday_23_24'!$AA:$AA, "Q4", 'raceday_23_24'!I:I)</f>
        <v>4784</v>
      </c>
      <c r="E37" s="68">
        <f t="shared" si="5"/>
        <v>9.8639175257731964</v>
      </c>
      <c r="F37" s="40"/>
      <c r="G37" s="64">
        <f>SUMIF('raceday_23_24'!$AA:$AA, "Q4", 'raceday_23_24'!L:L)</f>
        <v>8375199</v>
      </c>
      <c r="H37" s="64">
        <f t="shared" si="6"/>
        <v>17268.451546391752</v>
      </c>
      <c r="I37" s="65">
        <f t="shared" si="7"/>
        <v>0.74632877379988227</v>
      </c>
      <c r="J37" s="64">
        <f>SUMIF('raceday_23_24'!$AA:$AA, "Q4", 'raceday_23_24'!P:P)</f>
        <v>35749580</v>
      </c>
      <c r="K37" s="64">
        <f>SUMIF('raceday_23_24'!$AA:$AA, "Q4", 'raceday_23_24'!Q:Q)</f>
        <v>6250652</v>
      </c>
      <c r="L37" s="64">
        <f>SUMIF('raceday_23_24'!$AA:$AA, "Q4", 'raceday_23_24'!R:R)</f>
        <v>9531435.6099999994</v>
      </c>
      <c r="M37" s="64">
        <f>SUMIF('raceday_23_24'!$AA:$AA, "Q4", 'raceday_23_24'!S:S)</f>
        <v>11651677</v>
      </c>
      <c r="N37" s="66">
        <f t="shared" si="8"/>
        <v>0.17484546671597262</v>
      </c>
      <c r="O37" s="66">
        <f t="shared" si="9"/>
        <v>0.65579334066340089</v>
      </c>
      <c r="P37" s="65">
        <f t="shared" si="10"/>
        <v>3.7507025659904762</v>
      </c>
    </row>
    <row r="40" spans="1:17" x14ac:dyDescent="0.3">
      <c r="A40" s="7" t="s">
        <v>164</v>
      </c>
    </row>
    <row r="41" spans="1:17" x14ac:dyDescent="0.3">
      <c r="A41" s="3" t="s">
        <v>154</v>
      </c>
    </row>
    <row r="42" spans="1:17" x14ac:dyDescent="0.3">
      <c r="A42" s="3" t="s">
        <v>155</v>
      </c>
    </row>
    <row r="43" spans="1:17" x14ac:dyDescent="0.3">
      <c r="A43" s="3" t="s">
        <v>156</v>
      </c>
    </row>
    <row r="44" spans="1:17" x14ac:dyDescent="0.3">
      <c r="A44" s="3" t="s">
        <v>157</v>
      </c>
    </row>
  </sheetData>
  <mergeCells count="4">
    <mergeCell ref="A7:B7"/>
    <mergeCell ref="A10:B10"/>
    <mergeCell ref="A11:B11"/>
    <mergeCell ref="A13:B13"/>
  </mergeCells>
  <conditionalFormatting sqref="C13:S13">
    <cfRule type="cellIs" dxfId="62" priority="1" operator="lessThan">
      <formula>0</formula>
    </cfRule>
    <cfRule type="cellIs" dxfId="61" priority="2" operator="greaterThan">
      <formula>0</formula>
    </cfRule>
  </conditionalFormatting>
  <pageMargins left="0.7" right="0.7" top="0.75" bottom="0.75" header="0.3" footer="0.3"/>
  <ignoredErrors>
    <ignoredError sqref="F13" formula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D697-143C-4F8A-892A-5A51EDBE4233}">
  <dimension ref="A1:AA243"/>
  <sheetViews>
    <sheetView workbookViewId="0">
      <selection sqref="A1:Y243"/>
    </sheetView>
  </sheetViews>
  <sheetFormatPr defaultRowHeight="14.4" x14ac:dyDescent="0.3"/>
  <cols>
    <col min="1" max="1" width="10.77734375" bestFit="1" customWidth="1"/>
    <col min="2" max="2" width="16.5546875" bestFit="1" customWidth="1"/>
    <col min="3" max="3" width="10.5546875" bestFit="1" customWidth="1"/>
    <col min="4" max="4" width="15.44140625" bestFit="1" customWidth="1"/>
    <col min="5" max="5" width="18.77734375" bestFit="1" customWidth="1"/>
    <col min="6" max="6" width="33.33203125" bestFit="1" customWidth="1"/>
    <col min="7" max="7" width="11.77734375" bestFit="1" customWidth="1"/>
    <col min="8" max="8" width="12.44140625" bestFit="1" customWidth="1"/>
    <col min="9" max="9" width="14.5546875" bestFit="1" customWidth="1"/>
    <col min="10" max="10" width="15.6640625" bestFit="1" customWidth="1"/>
    <col min="11" max="11" width="10" bestFit="1" customWidth="1"/>
    <col min="12" max="12" width="13.5546875" bestFit="1" customWidth="1"/>
    <col min="13" max="13" width="26.21875" bestFit="1" customWidth="1"/>
    <col min="14" max="14" width="17.21875" bestFit="1" customWidth="1"/>
    <col min="15" max="15" width="12.21875" bestFit="1" customWidth="1"/>
    <col min="16" max="16" width="10.6640625" bestFit="1" customWidth="1"/>
    <col min="17" max="17" width="8" bestFit="1" customWidth="1"/>
    <col min="18" max="18" width="17.6640625" bestFit="1" customWidth="1"/>
    <col min="19" max="19" width="12.21875" bestFit="1" customWidth="1"/>
    <col min="20" max="20" width="15" bestFit="1" customWidth="1"/>
    <col min="21" max="21" width="22.33203125" bestFit="1" customWidth="1"/>
    <col min="22" max="22" width="26.6640625" bestFit="1" customWidth="1"/>
    <col min="23" max="23" width="11.21875" bestFit="1" customWidth="1"/>
    <col min="24" max="24" width="12.44140625" bestFit="1" customWidth="1"/>
    <col min="25" max="25" width="20.77734375" bestFit="1" customWidth="1"/>
    <col min="26" max="26" width="9" bestFit="1" customWidth="1"/>
    <col min="27" max="27" width="9.88671875" bestFit="1" customWidth="1"/>
  </cols>
  <sheetData>
    <row r="1" spans="1:27" x14ac:dyDescent="0.3">
      <c r="A1" t="s">
        <v>111</v>
      </c>
      <c r="B1" t="s">
        <v>112</v>
      </c>
      <c r="C1" t="s">
        <v>113</v>
      </c>
      <c r="D1" t="s">
        <v>49</v>
      </c>
      <c r="E1" t="s">
        <v>114</v>
      </c>
      <c r="F1" t="s">
        <v>115</v>
      </c>
      <c r="G1" t="s">
        <v>116</v>
      </c>
      <c r="H1" t="s">
        <v>117</v>
      </c>
      <c r="I1" t="s">
        <v>118</v>
      </c>
      <c r="J1" t="s">
        <v>119</v>
      </c>
      <c r="K1" t="s">
        <v>120</v>
      </c>
      <c r="L1" t="s">
        <v>53</v>
      </c>
      <c r="M1" t="s">
        <v>121</v>
      </c>
      <c r="N1" t="s">
        <v>122</v>
      </c>
      <c r="O1" t="s">
        <v>123</v>
      </c>
      <c r="P1" t="s">
        <v>54</v>
      </c>
      <c r="Q1" t="s">
        <v>13</v>
      </c>
      <c r="R1" t="s">
        <v>124</v>
      </c>
      <c r="S1" t="s">
        <v>55</v>
      </c>
      <c r="T1" t="s">
        <v>125</v>
      </c>
      <c r="U1" t="s">
        <v>126</v>
      </c>
      <c r="V1" t="s">
        <v>127</v>
      </c>
      <c r="W1" t="s">
        <v>128</v>
      </c>
      <c r="X1" t="s">
        <v>129</v>
      </c>
      <c r="Y1" t="s">
        <v>130</v>
      </c>
      <c r="Z1" t="s">
        <v>153</v>
      </c>
      <c r="AA1" t="s">
        <v>109</v>
      </c>
    </row>
    <row r="2" spans="1:27" x14ac:dyDescent="0.3">
      <c r="A2">
        <v>1</v>
      </c>
      <c r="B2">
        <v>52557</v>
      </c>
      <c r="C2" s="38">
        <v>45141</v>
      </c>
      <c r="D2" t="s">
        <v>71</v>
      </c>
      <c r="E2" t="s">
        <v>31</v>
      </c>
      <c r="F2" t="s">
        <v>0</v>
      </c>
      <c r="G2" t="s">
        <v>26</v>
      </c>
      <c r="H2">
        <v>10</v>
      </c>
      <c r="I2">
        <v>87</v>
      </c>
      <c r="J2">
        <v>8.6999999999999993</v>
      </c>
      <c r="K2">
        <v>0.3</v>
      </c>
      <c r="L2">
        <v>154376</v>
      </c>
      <c r="M2">
        <v>15438</v>
      </c>
      <c r="N2">
        <v>0.77</v>
      </c>
      <c r="O2">
        <v>0.1</v>
      </c>
      <c r="P2">
        <v>730860</v>
      </c>
      <c r="Q2">
        <v>118894</v>
      </c>
      <c r="R2">
        <v>181740.29</v>
      </c>
      <c r="S2">
        <v>348399</v>
      </c>
      <c r="T2">
        <v>0.16300000000000001</v>
      </c>
      <c r="U2">
        <v>0.65400000000000003</v>
      </c>
      <c r="V2">
        <v>4.0209999999999999</v>
      </c>
      <c r="W2">
        <v>641930</v>
      </c>
      <c r="X2">
        <v>138825</v>
      </c>
      <c r="Y2">
        <v>0.216</v>
      </c>
      <c r="Z2">
        <v>8</v>
      </c>
      <c r="AA2" t="s">
        <v>105</v>
      </c>
    </row>
    <row r="3" spans="1:27" x14ac:dyDescent="0.3">
      <c r="A3">
        <v>2</v>
      </c>
      <c r="B3">
        <v>52560</v>
      </c>
      <c r="C3" s="38">
        <v>45142</v>
      </c>
      <c r="D3" t="s">
        <v>71</v>
      </c>
      <c r="E3" t="s">
        <v>32</v>
      </c>
      <c r="F3" t="s">
        <v>1</v>
      </c>
      <c r="G3" t="s">
        <v>27</v>
      </c>
      <c r="H3">
        <v>9</v>
      </c>
      <c r="I3">
        <v>81</v>
      </c>
      <c r="J3">
        <v>9</v>
      </c>
      <c r="K3">
        <v>0.55600000000000005</v>
      </c>
      <c r="L3">
        <v>118229</v>
      </c>
      <c r="M3">
        <v>13137</v>
      </c>
      <c r="N3">
        <v>1.333</v>
      </c>
      <c r="O3">
        <v>0.33300000000000002</v>
      </c>
      <c r="P3">
        <v>855754</v>
      </c>
      <c r="Q3">
        <v>157604</v>
      </c>
      <c r="R3">
        <v>157016.10999999999</v>
      </c>
      <c r="S3">
        <v>271604</v>
      </c>
      <c r="T3">
        <v>0.184</v>
      </c>
      <c r="U3">
        <v>1.004</v>
      </c>
      <c r="V3">
        <v>5.45</v>
      </c>
      <c r="W3">
        <v>881225</v>
      </c>
      <c r="X3">
        <v>83444</v>
      </c>
      <c r="Y3">
        <v>9.5000000000000001E-2</v>
      </c>
      <c r="Z3">
        <v>8</v>
      </c>
      <c r="AA3" t="s">
        <v>105</v>
      </c>
    </row>
    <row r="4" spans="1:27" x14ac:dyDescent="0.3">
      <c r="A4">
        <v>3</v>
      </c>
      <c r="B4">
        <v>52697</v>
      </c>
      <c r="C4" s="38">
        <v>45144</v>
      </c>
      <c r="D4" t="s">
        <v>71</v>
      </c>
      <c r="E4" t="s">
        <v>33</v>
      </c>
      <c r="F4" t="s">
        <v>1</v>
      </c>
      <c r="G4" t="s">
        <v>27</v>
      </c>
      <c r="H4">
        <v>8</v>
      </c>
      <c r="I4">
        <v>84</v>
      </c>
      <c r="J4">
        <v>10.5</v>
      </c>
      <c r="K4">
        <v>0.25</v>
      </c>
      <c r="L4">
        <v>77900</v>
      </c>
      <c r="M4">
        <v>9738</v>
      </c>
      <c r="N4">
        <v>0.80800000000000005</v>
      </c>
      <c r="O4">
        <v>0.125</v>
      </c>
      <c r="P4">
        <v>564775</v>
      </c>
      <c r="Q4">
        <v>62946</v>
      </c>
      <c r="R4">
        <v>116688.61</v>
      </c>
      <c r="S4">
        <v>147684</v>
      </c>
      <c r="T4">
        <v>0.111</v>
      </c>
      <c r="U4">
        <v>0.53900000000000003</v>
      </c>
      <c r="V4">
        <v>4.84</v>
      </c>
      <c r="W4">
        <v>509733</v>
      </c>
      <c r="X4">
        <v>135072</v>
      </c>
      <c r="Y4">
        <v>0.26500000000000001</v>
      </c>
      <c r="Z4">
        <v>8</v>
      </c>
      <c r="AA4" t="s">
        <v>105</v>
      </c>
    </row>
    <row r="5" spans="1:27" x14ac:dyDescent="0.3">
      <c r="A5">
        <v>4</v>
      </c>
      <c r="B5">
        <v>52370</v>
      </c>
      <c r="C5" s="38">
        <v>45148</v>
      </c>
      <c r="D5" t="s">
        <v>71</v>
      </c>
      <c r="E5" t="s">
        <v>31</v>
      </c>
      <c r="F5" t="s">
        <v>72</v>
      </c>
      <c r="G5" t="s">
        <v>73</v>
      </c>
      <c r="H5">
        <v>7</v>
      </c>
      <c r="I5">
        <v>63</v>
      </c>
      <c r="J5">
        <v>9</v>
      </c>
      <c r="K5">
        <v>0.57099999999999995</v>
      </c>
      <c r="L5">
        <v>75625</v>
      </c>
      <c r="M5">
        <v>10804</v>
      </c>
      <c r="N5">
        <v>0.70899999999999996</v>
      </c>
      <c r="O5">
        <v>0.14299999999999999</v>
      </c>
      <c r="P5">
        <v>369434</v>
      </c>
      <c r="Q5">
        <v>53624</v>
      </c>
      <c r="R5">
        <v>100794.55</v>
      </c>
      <c r="S5">
        <v>158909</v>
      </c>
      <c r="T5">
        <v>0.14499999999999999</v>
      </c>
      <c r="U5">
        <v>0.53200000000000003</v>
      </c>
      <c r="V5">
        <v>3.665</v>
      </c>
      <c r="W5">
        <v>0</v>
      </c>
      <c r="X5">
        <v>0</v>
      </c>
      <c r="Y5">
        <v>0</v>
      </c>
      <c r="Z5">
        <v>8</v>
      </c>
      <c r="AA5" t="s">
        <v>105</v>
      </c>
    </row>
    <row r="6" spans="1:27" x14ac:dyDescent="0.3">
      <c r="A6">
        <v>5</v>
      </c>
      <c r="B6">
        <v>52558</v>
      </c>
      <c r="C6" s="38">
        <v>45148</v>
      </c>
      <c r="D6" t="s">
        <v>71</v>
      </c>
      <c r="E6" t="s">
        <v>31</v>
      </c>
      <c r="F6" t="s">
        <v>74</v>
      </c>
      <c r="G6" t="s">
        <v>26</v>
      </c>
      <c r="H6">
        <v>9</v>
      </c>
      <c r="I6">
        <v>80</v>
      </c>
      <c r="J6">
        <v>8.9</v>
      </c>
      <c r="K6">
        <v>0.77800000000000002</v>
      </c>
      <c r="L6">
        <v>104567</v>
      </c>
      <c r="M6">
        <v>11619</v>
      </c>
      <c r="N6">
        <v>7.3999999999999996E-2</v>
      </c>
      <c r="O6">
        <v>0.111</v>
      </c>
      <c r="P6">
        <v>568899</v>
      </c>
      <c r="Q6">
        <v>7762</v>
      </c>
      <c r="R6">
        <v>131080.14000000001</v>
      </c>
      <c r="S6">
        <v>269201</v>
      </c>
      <c r="T6">
        <v>1.4E-2</v>
      </c>
      <c r="U6">
        <v>5.8999999999999997E-2</v>
      </c>
      <c r="V6">
        <v>4.34</v>
      </c>
      <c r="W6">
        <v>576760</v>
      </c>
      <c r="X6">
        <v>81861</v>
      </c>
      <c r="Y6">
        <v>0.14199999999999999</v>
      </c>
      <c r="Z6">
        <v>8</v>
      </c>
      <c r="AA6" t="s">
        <v>105</v>
      </c>
    </row>
    <row r="7" spans="1:27" x14ac:dyDescent="0.3">
      <c r="A7">
        <v>6</v>
      </c>
      <c r="B7">
        <v>52698</v>
      </c>
      <c r="C7" s="38">
        <v>45149</v>
      </c>
      <c r="D7" t="s">
        <v>71</v>
      </c>
      <c r="E7" t="s">
        <v>32</v>
      </c>
      <c r="F7" t="s">
        <v>1</v>
      </c>
      <c r="G7" t="s">
        <v>27</v>
      </c>
      <c r="H7">
        <v>9</v>
      </c>
      <c r="I7">
        <v>77</v>
      </c>
      <c r="J7">
        <v>8.6</v>
      </c>
      <c r="K7">
        <v>0.66700000000000004</v>
      </c>
      <c r="L7">
        <v>123433</v>
      </c>
      <c r="M7">
        <v>13715</v>
      </c>
      <c r="N7">
        <v>0.70899999999999996</v>
      </c>
      <c r="O7">
        <v>0</v>
      </c>
      <c r="P7">
        <v>800415</v>
      </c>
      <c r="Q7">
        <v>87482</v>
      </c>
      <c r="R7">
        <v>162121.10999999999</v>
      </c>
      <c r="S7">
        <v>260712</v>
      </c>
      <c r="T7">
        <v>0.109</v>
      </c>
      <c r="U7">
        <v>0.54</v>
      </c>
      <c r="V7">
        <v>4.9370000000000003</v>
      </c>
      <c r="W7">
        <v>964789</v>
      </c>
      <c r="X7">
        <v>108826</v>
      </c>
      <c r="Y7">
        <v>0.113</v>
      </c>
      <c r="Z7">
        <v>8</v>
      </c>
      <c r="AA7" t="s">
        <v>105</v>
      </c>
    </row>
    <row r="8" spans="1:27" x14ac:dyDescent="0.3">
      <c r="A8">
        <v>7</v>
      </c>
      <c r="B8">
        <v>52699</v>
      </c>
      <c r="C8" s="38">
        <v>45151</v>
      </c>
      <c r="D8" t="s">
        <v>71</v>
      </c>
      <c r="E8" t="s">
        <v>33</v>
      </c>
      <c r="F8" t="s">
        <v>84</v>
      </c>
      <c r="G8" t="s">
        <v>27</v>
      </c>
      <c r="H8">
        <v>8</v>
      </c>
      <c r="I8">
        <v>92</v>
      </c>
      <c r="J8">
        <v>11.5</v>
      </c>
      <c r="K8">
        <v>0.375</v>
      </c>
      <c r="L8">
        <v>82265</v>
      </c>
      <c r="M8">
        <v>10283</v>
      </c>
      <c r="N8">
        <v>2.294</v>
      </c>
      <c r="O8">
        <v>0.25</v>
      </c>
      <c r="P8">
        <v>818411</v>
      </c>
      <c r="Q8">
        <v>188685</v>
      </c>
      <c r="R8">
        <v>111839</v>
      </c>
      <c r="S8">
        <v>207416</v>
      </c>
      <c r="T8">
        <v>0.23100000000000001</v>
      </c>
      <c r="U8">
        <v>1.6870000000000001</v>
      </c>
      <c r="V8">
        <v>7.3179999999999996</v>
      </c>
      <c r="W8">
        <v>622417</v>
      </c>
      <c r="X8">
        <v>110148</v>
      </c>
      <c r="Y8">
        <v>0.17699999999999999</v>
      </c>
      <c r="Z8">
        <v>8</v>
      </c>
      <c r="AA8" t="s">
        <v>105</v>
      </c>
    </row>
    <row r="9" spans="1:27" x14ac:dyDescent="0.3">
      <c r="A9">
        <v>8</v>
      </c>
      <c r="B9">
        <v>52559</v>
      </c>
      <c r="C9" s="38">
        <v>45155</v>
      </c>
      <c r="D9" t="s">
        <v>71</v>
      </c>
      <c r="E9" t="s">
        <v>31</v>
      </c>
      <c r="F9" t="s">
        <v>0</v>
      </c>
      <c r="G9" t="s">
        <v>26</v>
      </c>
      <c r="H9">
        <v>8</v>
      </c>
      <c r="I9">
        <v>72</v>
      </c>
      <c r="J9">
        <v>9</v>
      </c>
      <c r="K9">
        <v>0.25</v>
      </c>
      <c r="L9">
        <v>122262</v>
      </c>
      <c r="M9">
        <v>15283</v>
      </c>
      <c r="N9">
        <v>1.127</v>
      </c>
      <c r="O9">
        <v>0</v>
      </c>
      <c r="P9">
        <v>580961</v>
      </c>
      <c r="Q9">
        <v>137781</v>
      </c>
      <c r="R9">
        <v>149527.79</v>
      </c>
      <c r="S9">
        <v>246745</v>
      </c>
      <c r="T9">
        <v>0.23699999999999999</v>
      </c>
      <c r="U9">
        <v>0.92100000000000004</v>
      </c>
      <c r="V9">
        <v>3.8849999999999998</v>
      </c>
      <c r="W9">
        <v>681156</v>
      </c>
      <c r="X9">
        <v>98043</v>
      </c>
      <c r="Y9">
        <v>0.14399999999999999</v>
      </c>
      <c r="Z9">
        <v>8</v>
      </c>
      <c r="AA9" t="s">
        <v>105</v>
      </c>
    </row>
    <row r="10" spans="1:27" x14ac:dyDescent="0.3">
      <c r="A10">
        <v>9</v>
      </c>
      <c r="B10">
        <v>52700</v>
      </c>
      <c r="C10" s="38">
        <v>45156</v>
      </c>
      <c r="D10" t="s">
        <v>71</v>
      </c>
      <c r="E10" t="s">
        <v>32</v>
      </c>
      <c r="F10" t="s">
        <v>1</v>
      </c>
      <c r="G10" t="s">
        <v>27</v>
      </c>
      <c r="H10">
        <v>9</v>
      </c>
      <c r="I10">
        <v>86</v>
      </c>
      <c r="J10">
        <v>9.6</v>
      </c>
      <c r="K10">
        <v>0.44400000000000001</v>
      </c>
      <c r="L10">
        <v>124630</v>
      </c>
      <c r="M10">
        <v>13848</v>
      </c>
      <c r="N10">
        <v>1.806</v>
      </c>
      <c r="O10">
        <v>0</v>
      </c>
      <c r="P10">
        <v>869712</v>
      </c>
      <c r="Q10">
        <v>225097</v>
      </c>
      <c r="R10">
        <v>163417.35999999999</v>
      </c>
      <c r="S10">
        <v>328905</v>
      </c>
      <c r="T10">
        <v>0.25900000000000001</v>
      </c>
      <c r="U10">
        <v>1.377</v>
      </c>
      <c r="V10">
        <v>5.3220000000000001</v>
      </c>
      <c r="W10">
        <v>949321</v>
      </c>
      <c r="X10">
        <v>249132</v>
      </c>
      <c r="Y10">
        <v>0.26200000000000001</v>
      </c>
      <c r="Z10">
        <v>8</v>
      </c>
      <c r="AA10" t="s">
        <v>105</v>
      </c>
    </row>
    <row r="11" spans="1:27" x14ac:dyDescent="0.3">
      <c r="A11">
        <v>10</v>
      </c>
      <c r="B11">
        <v>52382</v>
      </c>
      <c r="C11" s="38">
        <v>45158</v>
      </c>
      <c r="D11" t="s">
        <v>71</v>
      </c>
      <c r="E11" t="s">
        <v>33</v>
      </c>
      <c r="F11" t="s">
        <v>86</v>
      </c>
      <c r="G11" t="s">
        <v>73</v>
      </c>
      <c r="H11">
        <v>10</v>
      </c>
      <c r="I11">
        <v>93</v>
      </c>
      <c r="J11">
        <v>9.3000000000000007</v>
      </c>
      <c r="K11">
        <v>0.2</v>
      </c>
      <c r="L11">
        <v>128402</v>
      </c>
      <c r="M11">
        <v>12590</v>
      </c>
      <c r="N11">
        <v>1.476</v>
      </c>
      <c r="O11">
        <v>0.3</v>
      </c>
      <c r="P11">
        <v>905605</v>
      </c>
      <c r="Q11">
        <v>189527</v>
      </c>
      <c r="R11">
        <v>143020.79999999999</v>
      </c>
      <c r="S11">
        <v>185283</v>
      </c>
      <c r="T11">
        <v>0.20899999999999999</v>
      </c>
      <c r="U11">
        <v>1.325</v>
      </c>
      <c r="V11">
        <v>6.3319999999999999</v>
      </c>
      <c r="W11">
        <v>810606</v>
      </c>
      <c r="X11">
        <v>163869</v>
      </c>
      <c r="Y11">
        <v>0.20200000000000001</v>
      </c>
      <c r="Z11">
        <v>8</v>
      </c>
      <c r="AA11" t="s">
        <v>105</v>
      </c>
    </row>
    <row r="12" spans="1:27" x14ac:dyDescent="0.3">
      <c r="A12">
        <v>11</v>
      </c>
      <c r="B12">
        <v>52371</v>
      </c>
      <c r="C12" s="38">
        <v>45162</v>
      </c>
      <c r="D12" t="s">
        <v>71</v>
      </c>
      <c r="E12" t="s">
        <v>31</v>
      </c>
      <c r="F12" t="s">
        <v>88</v>
      </c>
      <c r="G12" t="s">
        <v>73</v>
      </c>
      <c r="H12">
        <v>9</v>
      </c>
      <c r="I12">
        <v>81</v>
      </c>
      <c r="J12">
        <v>9</v>
      </c>
      <c r="K12">
        <v>0.55600000000000005</v>
      </c>
      <c r="L12">
        <v>91820</v>
      </c>
      <c r="M12">
        <v>10202</v>
      </c>
      <c r="N12">
        <v>0.35799999999999998</v>
      </c>
      <c r="O12">
        <v>0.111</v>
      </c>
      <c r="P12">
        <v>421878</v>
      </c>
      <c r="Q12">
        <v>32896</v>
      </c>
      <c r="R12">
        <v>122559.3</v>
      </c>
      <c r="S12">
        <v>228617</v>
      </c>
      <c r="T12">
        <v>7.8E-2</v>
      </c>
      <c r="U12">
        <v>0.26800000000000002</v>
      </c>
      <c r="V12">
        <v>3.4420000000000002</v>
      </c>
      <c r="W12">
        <v>362711</v>
      </c>
      <c r="X12">
        <v>99826</v>
      </c>
      <c r="Y12">
        <v>0.27500000000000002</v>
      </c>
      <c r="Z12">
        <v>8</v>
      </c>
      <c r="AA12" t="s">
        <v>105</v>
      </c>
    </row>
    <row r="13" spans="1:27" x14ac:dyDescent="0.3">
      <c r="A13">
        <v>12</v>
      </c>
      <c r="B13">
        <v>52567</v>
      </c>
      <c r="C13" s="38">
        <v>45162</v>
      </c>
      <c r="D13" t="s">
        <v>71</v>
      </c>
      <c r="E13" t="s">
        <v>31</v>
      </c>
      <c r="F13" t="s">
        <v>74</v>
      </c>
      <c r="G13" t="s">
        <v>26</v>
      </c>
      <c r="H13">
        <v>9</v>
      </c>
      <c r="I13">
        <v>91</v>
      </c>
      <c r="J13">
        <v>10.1</v>
      </c>
      <c r="K13">
        <v>0.222</v>
      </c>
      <c r="L13">
        <v>105377</v>
      </c>
      <c r="M13">
        <v>10598</v>
      </c>
      <c r="N13">
        <v>1.621</v>
      </c>
      <c r="O13">
        <v>0.111</v>
      </c>
      <c r="P13">
        <v>632811</v>
      </c>
      <c r="Q13">
        <v>170791</v>
      </c>
      <c r="R13">
        <v>121690.14</v>
      </c>
      <c r="S13">
        <v>317409</v>
      </c>
      <c r="T13">
        <v>0.27</v>
      </c>
      <c r="U13">
        <v>1.403</v>
      </c>
      <c r="V13">
        <v>5.2</v>
      </c>
      <c r="W13">
        <v>693731</v>
      </c>
      <c r="X13">
        <v>94514</v>
      </c>
      <c r="Y13">
        <v>0.13600000000000001</v>
      </c>
      <c r="Z13">
        <v>8</v>
      </c>
      <c r="AA13" t="s">
        <v>105</v>
      </c>
    </row>
    <row r="14" spans="1:27" x14ac:dyDescent="0.3">
      <c r="A14">
        <v>13</v>
      </c>
      <c r="B14">
        <v>52554</v>
      </c>
      <c r="C14" s="38">
        <v>45163</v>
      </c>
      <c r="D14" t="s">
        <v>71</v>
      </c>
      <c r="E14" t="s">
        <v>32</v>
      </c>
      <c r="F14" t="s">
        <v>1</v>
      </c>
      <c r="G14" t="s">
        <v>27</v>
      </c>
      <c r="H14">
        <v>10</v>
      </c>
      <c r="I14">
        <v>89</v>
      </c>
      <c r="J14">
        <v>8.9</v>
      </c>
      <c r="K14">
        <v>0.6</v>
      </c>
      <c r="L14">
        <v>187955</v>
      </c>
      <c r="M14">
        <v>18596</v>
      </c>
      <c r="N14">
        <v>1.1779999999999999</v>
      </c>
      <c r="O14">
        <v>0.1</v>
      </c>
      <c r="P14">
        <v>945503</v>
      </c>
      <c r="Q14">
        <v>221339</v>
      </c>
      <c r="R14">
        <v>224643.61</v>
      </c>
      <c r="S14">
        <v>383706</v>
      </c>
      <c r="T14">
        <v>0.23400000000000001</v>
      </c>
      <c r="U14">
        <v>0.98499999999999999</v>
      </c>
      <c r="V14">
        <v>4.2089999999999996</v>
      </c>
      <c r="W14">
        <v>920492</v>
      </c>
      <c r="X14">
        <v>212685</v>
      </c>
      <c r="Y14">
        <v>0.23100000000000001</v>
      </c>
      <c r="Z14">
        <v>8</v>
      </c>
      <c r="AA14" t="s">
        <v>105</v>
      </c>
    </row>
    <row r="15" spans="1:27" x14ac:dyDescent="0.3">
      <c r="A15">
        <v>14</v>
      </c>
      <c r="B15">
        <v>52733</v>
      </c>
      <c r="C15" s="38">
        <v>45165</v>
      </c>
      <c r="D15" t="s">
        <v>71</v>
      </c>
      <c r="E15" t="s">
        <v>33</v>
      </c>
      <c r="F15" t="s">
        <v>89</v>
      </c>
      <c r="G15" t="s">
        <v>27</v>
      </c>
      <c r="H15">
        <v>10</v>
      </c>
      <c r="I15">
        <v>115</v>
      </c>
      <c r="J15">
        <v>11.5</v>
      </c>
      <c r="K15">
        <v>0.3</v>
      </c>
      <c r="L15">
        <v>101248</v>
      </c>
      <c r="M15">
        <v>9625</v>
      </c>
      <c r="N15">
        <v>1.9179999999999999</v>
      </c>
      <c r="O15">
        <v>0.1</v>
      </c>
      <c r="P15">
        <v>786047</v>
      </c>
      <c r="Q15">
        <v>194159</v>
      </c>
      <c r="R15">
        <v>126021.5</v>
      </c>
      <c r="S15">
        <v>180886</v>
      </c>
      <c r="T15">
        <v>0.247</v>
      </c>
      <c r="U15">
        <v>1.5409999999999999</v>
      </c>
      <c r="V15">
        <v>6.2370000000000001</v>
      </c>
      <c r="W15">
        <v>769732</v>
      </c>
      <c r="X15">
        <v>171069</v>
      </c>
      <c r="Y15">
        <v>0.222</v>
      </c>
      <c r="Z15">
        <v>8</v>
      </c>
      <c r="AA15" t="s">
        <v>105</v>
      </c>
    </row>
    <row r="16" spans="1:27" x14ac:dyDescent="0.3">
      <c r="A16">
        <v>15</v>
      </c>
      <c r="B16">
        <v>52586</v>
      </c>
      <c r="C16" s="38">
        <v>45169</v>
      </c>
      <c r="D16" t="s">
        <v>71</v>
      </c>
      <c r="E16" t="s">
        <v>31</v>
      </c>
      <c r="F16" t="s">
        <v>0</v>
      </c>
      <c r="G16" t="s">
        <v>26</v>
      </c>
      <c r="H16">
        <v>10</v>
      </c>
      <c r="I16">
        <v>95</v>
      </c>
      <c r="J16">
        <v>9.5</v>
      </c>
      <c r="K16">
        <v>0</v>
      </c>
      <c r="L16">
        <v>165218</v>
      </c>
      <c r="M16">
        <v>15772</v>
      </c>
      <c r="N16">
        <v>1.3839999999999999</v>
      </c>
      <c r="O16">
        <v>0.1</v>
      </c>
      <c r="P16">
        <v>745478</v>
      </c>
      <c r="Q16">
        <v>228660</v>
      </c>
      <c r="R16">
        <v>185082.79</v>
      </c>
      <c r="S16">
        <v>358129</v>
      </c>
      <c r="T16">
        <v>0.307</v>
      </c>
      <c r="U16">
        <v>1.2350000000000001</v>
      </c>
      <c r="V16">
        <v>4.0279999999999996</v>
      </c>
      <c r="W16">
        <v>779042</v>
      </c>
      <c r="X16">
        <v>105846</v>
      </c>
      <c r="Y16">
        <v>0.13600000000000001</v>
      </c>
      <c r="Z16">
        <v>8</v>
      </c>
      <c r="AA16" t="s">
        <v>105</v>
      </c>
    </row>
    <row r="17" spans="1:27" x14ac:dyDescent="0.3">
      <c r="A17">
        <v>16</v>
      </c>
      <c r="B17">
        <v>52378</v>
      </c>
      <c r="C17" s="38">
        <v>45170</v>
      </c>
      <c r="D17" t="s">
        <v>71</v>
      </c>
      <c r="E17" t="s">
        <v>32</v>
      </c>
      <c r="F17" t="s">
        <v>72</v>
      </c>
      <c r="G17" t="s">
        <v>73</v>
      </c>
      <c r="H17">
        <v>7</v>
      </c>
      <c r="I17">
        <v>64</v>
      </c>
      <c r="J17">
        <v>9.1</v>
      </c>
      <c r="K17">
        <v>0.71399999999999997</v>
      </c>
      <c r="L17">
        <v>74150</v>
      </c>
      <c r="M17">
        <v>10593</v>
      </c>
      <c r="N17">
        <v>0.503</v>
      </c>
      <c r="O17">
        <v>0.28599999999999998</v>
      </c>
      <c r="P17">
        <v>411996</v>
      </c>
      <c r="Q17">
        <v>37275</v>
      </c>
      <c r="R17">
        <v>99119.55</v>
      </c>
      <c r="S17">
        <v>215384</v>
      </c>
      <c r="T17">
        <v>0.09</v>
      </c>
      <c r="U17">
        <v>0.376</v>
      </c>
      <c r="V17">
        <v>4.157</v>
      </c>
      <c r="W17">
        <v>0</v>
      </c>
      <c r="X17">
        <v>0</v>
      </c>
      <c r="Y17">
        <v>0</v>
      </c>
      <c r="Z17">
        <v>9</v>
      </c>
      <c r="AA17" t="s">
        <v>105</v>
      </c>
    </row>
    <row r="18" spans="1:27" x14ac:dyDescent="0.3">
      <c r="A18">
        <v>17</v>
      </c>
      <c r="B18">
        <v>52735</v>
      </c>
      <c r="C18" s="38">
        <v>45170</v>
      </c>
      <c r="D18" t="s">
        <v>71</v>
      </c>
      <c r="E18" t="s">
        <v>32</v>
      </c>
      <c r="F18" t="s">
        <v>1</v>
      </c>
      <c r="G18" t="s">
        <v>27</v>
      </c>
      <c r="H18">
        <v>10</v>
      </c>
      <c r="I18">
        <v>98</v>
      </c>
      <c r="J18">
        <v>9.8000000000000007</v>
      </c>
      <c r="K18">
        <v>0.3</v>
      </c>
      <c r="L18">
        <v>155716</v>
      </c>
      <c r="M18">
        <v>15572</v>
      </c>
      <c r="N18">
        <v>1.706</v>
      </c>
      <c r="O18">
        <v>0.1</v>
      </c>
      <c r="P18">
        <v>1022956</v>
      </c>
      <c r="Q18">
        <v>265574</v>
      </c>
      <c r="R18">
        <v>194506.11</v>
      </c>
      <c r="S18">
        <v>341123</v>
      </c>
      <c r="T18">
        <v>0.26</v>
      </c>
      <c r="U18">
        <v>1.365</v>
      </c>
      <c r="V18">
        <v>5.2590000000000003</v>
      </c>
      <c r="W18">
        <v>753332</v>
      </c>
      <c r="X18">
        <v>145770</v>
      </c>
      <c r="Y18">
        <v>0.19400000000000001</v>
      </c>
      <c r="Z18">
        <v>9</v>
      </c>
      <c r="AA18" t="s">
        <v>105</v>
      </c>
    </row>
    <row r="19" spans="1:27" x14ac:dyDescent="0.3">
      <c r="A19">
        <v>18</v>
      </c>
      <c r="B19">
        <v>52734</v>
      </c>
      <c r="C19" s="38">
        <v>45172</v>
      </c>
      <c r="D19" t="s">
        <v>71</v>
      </c>
      <c r="E19" t="s">
        <v>33</v>
      </c>
      <c r="F19" t="s">
        <v>84</v>
      </c>
      <c r="G19" t="s">
        <v>27</v>
      </c>
      <c r="H19">
        <v>10</v>
      </c>
      <c r="I19">
        <v>101</v>
      </c>
      <c r="J19">
        <v>10.1</v>
      </c>
      <c r="K19">
        <v>0.4</v>
      </c>
      <c r="L19">
        <v>99466</v>
      </c>
      <c r="M19">
        <v>9947</v>
      </c>
      <c r="N19">
        <v>1.6160000000000001</v>
      </c>
      <c r="O19">
        <v>0.1</v>
      </c>
      <c r="P19">
        <v>786759</v>
      </c>
      <c r="Q19">
        <v>160723</v>
      </c>
      <c r="R19">
        <v>129039</v>
      </c>
      <c r="S19">
        <v>153938</v>
      </c>
      <c r="T19">
        <v>0.20399999999999999</v>
      </c>
      <c r="U19">
        <v>1.246</v>
      </c>
      <c r="V19">
        <v>6.0970000000000004</v>
      </c>
      <c r="W19">
        <v>804009</v>
      </c>
      <c r="X19">
        <v>150695</v>
      </c>
      <c r="Y19">
        <v>0.187</v>
      </c>
      <c r="Z19">
        <v>9</v>
      </c>
      <c r="AA19" t="s">
        <v>105</v>
      </c>
    </row>
    <row r="20" spans="1:27" x14ac:dyDescent="0.3">
      <c r="A20">
        <v>19</v>
      </c>
      <c r="B20">
        <v>52402</v>
      </c>
      <c r="C20" s="38">
        <v>45176</v>
      </c>
      <c r="D20" t="s">
        <v>71</v>
      </c>
      <c r="E20" t="s">
        <v>31</v>
      </c>
      <c r="F20" t="s">
        <v>90</v>
      </c>
      <c r="G20" t="s">
        <v>73</v>
      </c>
      <c r="H20">
        <v>9</v>
      </c>
      <c r="I20">
        <v>83</v>
      </c>
      <c r="J20">
        <v>9.1999999999999993</v>
      </c>
      <c r="K20">
        <v>0.33300000000000002</v>
      </c>
      <c r="L20">
        <v>100435</v>
      </c>
      <c r="M20">
        <v>11159</v>
      </c>
      <c r="N20">
        <v>0.998</v>
      </c>
      <c r="O20">
        <v>0.111</v>
      </c>
      <c r="P20">
        <v>467922</v>
      </c>
      <c r="Q20">
        <v>100234</v>
      </c>
      <c r="R20">
        <v>135683.18</v>
      </c>
      <c r="S20">
        <v>218120</v>
      </c>
      <c r="T20">
        <v>0.214</v>
      </c>
      <c r="U20">
        <v>0.73899999999999999</v>
      </c>
      <c r="V20">
        <v>3.4489999999999998</v>
      </c>
      <c r="W20">
        <v>507869</v>
      </c>
      <c r="X20">
        <v>132311</v>
      </c>
      <c r="Y20">
        <v>0.26100000000000001</v>
      </c>
      <c r="Z20">
        <v>9</v>
      </c>
      <c r="AA20" t="s">
        <v>105</v>
      </c>
    </row>
    <row r="21" spans="1:27" x14ac:dyDescent="0.3">
      <c r="A21">
        <v>20</v>
      </c>
      <c r="B21">
        <v>52587</v>
      </c>
      <c r="C21" s="38">
        <v>45176</v>
      </c>
      <c r="D21" t="s">
        <v>71</v>
      </c>
      <c r="E21" t="s">
        <v>31</v>
      </c>
      <c r="F21" t="s">
        <v>74</v>
      </c>
      <c r="G21" t="s">
        <v>26</v>
      </c>
      <c r="H21">
        <v>10</v>
      </c>
      <c r="I21">
        <v>101</v>
      </c>
      <c r="J21">
        <v>10.1</v>
      </c>
      <c r="K21">
        <v>0.3</v>
      </c>
      <c r="L21">
        <v>140100</v>
      </c>
      <c r="M21">
        <v>11885</v>
      </c>
      <c r="N21">
        <v>1.5429999999999999</v>
      </c>
      <c r="O21">
        <v>0.1</v>
      </c>
      <c r="P21">
        <v>620857</v>
      </c>
      <c r="Q21">
        <v>216135</v>
      </c>
      <c r="R21">
        <v>145162.64000000001</v>
      </c>
      <c r="S21">
        <v>290678</v>
      </c>
      <c r="T21">
        <v>0.34799999999999998</v>
      </c>
      <c r="U21">
        <v>1.4890000000000001</v>
      </c>
      <c r="V21">
        <v>4.2770000000000001</v>
      </c>
      <c r="W21">
        <v>703954</v>
      </c>
      <c r="X21">
        <v>119458</v>
      </c>
      <c r="Y21">
        <v>0.17</v>
      </c>
      <c r="Z21">
        <v>9</v>
      </c>
      <c r="AA21" t="s">
        <v>105</v>
      </c>
    </row>
    <row r="22" spans="1:27" x14ac:dyDescent="0.3">
      <c r="A22">
        <v>21</v>
      </c>
      <c r="B22">
        <v>52736</v>
      </c>
      <c r="C22" s="38">
        <v>45177</v>
      </c>
      <c r="D22" t="s">
        <v>71</v>
      </c>
      <c r="E22" t="s">
        <v>32</v>
      </c>
      <c r="F22" t="s">
        <v>1</v>
      </c>
      <c r="G22" t="s">
        <v>27</v>
      </c>
      <c r="H22">
        <v>10</v>
      </c>
      <c r="I22">
        <v>111</v>
      </c>
      <c r="J22">
        <v>11.1</v>
      </c>
      <c r="K22">
        <v>0.4</v>
      </c>
      <c r="L22">
        <v>208781</v>
      </c>
      <c r="M22">
        <v>20578</v>
      </c>
      <c r="N22">
        <v>1.286</v>
      </c>
      <c r="O22">
        <v>0.3</v>
      </c>
      <c r="P22">
        <v>1086914</v>
      </c>
      <c r="Q22">
        <v>268511</v>
      </c>
      <c r="R22">
        <v>244568.61</v>
      </c>
      <c r="S22">
        <v>507087</v>
      </c>
      <c r="T22">
        <v>0.247</v>
      </c>
      <c r="U22">
        <v>1.0980000000000001</v>
      </c>
      <c r="V22">
        <v>4.444</v>
      </c>
      <c r="W22">
        <v>1159690</v>
      </c>
      <c r="X22">
        <v>184183</v>
      </c>
      <c r="Y22">
        <v>0.159</v>
      </c>
      <c r="Z22">
        <v>9</v>
      </c>
      <c r="AA22" t="s">
        <v>105</v>
      </c>
    </row>
    <row r="23" spans="1:27" x14ac:dyDescent="0.3">
      <c r="A23">
        <v>22</v>
      </c>
      <c r="B23">
        <v>52740</v>
      </c>
      <c r="C23" s="38">
        <v>45179</v>
      </c>
      <c r="D23" t="s">
        <v>71</v>
      </c>
      <c r="E23" t="s">
        <v>33</v>
      </c>
      <c r="F23" t="s">
        <v>91</v>
      </c>
      <c r="G23" t="s">
        <v>27</v>
      </c>
      <c r="H23">
        <v>11</v>
      </c>
      <c r="I23">
        <v>142</v>
      </c>
      <c r="J23">
        <v>12.9</v>
      </c>
      <c r="K23">
        <v>0.27300000000000002</v>
      </c>
      <c r="L23">
        <v>122925</v>
      </c>
      <c r="M23">
        <v>11175</v>
      </c>
      <c r="N23">
        <v>1.9610000000000001</v>
      </c>
      <c r="O23">
        <v>0.182</v>
      </c>
      <c r="P23">
        <v>1045105</v>
      </c>
      <c r="Q23">
        <v>241066</v>
      </c>
      <c r="R23">
        <v>150302.32999999999</v>
      </c>
      <c r="S23">
        <v>291190</v>
      </c>
      <c r="T23">
        <v>0.23100000000000001</v>
      </c>
      <c r="U23">
        <v>1.6040000000000001</v>
      </c>
      <c r="V23">
        <v>6.9530000000000003</v>
      </c>
      <c r="W23">
        <v>897151</v>
      </c>
      <c r="X23">
        <v>252836</v>
      </c>
      <c r="Y23">
        <v>0.28199999999999997</v>
      </c>
      <c r="Z23">
        <v>9</v>
      </c>
      <c r="AA23" t="s">
        <v>105</v>
      </c>
    </row>
    <row r="24" spans="1:27" x14ac:dyDescent="0.3">
      <c r="A24">
        <v>23</v>
      </c>
      <c r="B24">
        <v>52709</v>
      </c>
      <c r="C24" s="38">
        <v>45183</v>
      </c>
      <c r="D24" t="s">
        <v>71</v>
      </c>
      <c r="E24" t="s">
        <v>31</v>
      </c>
      <c r="F24" t="s">
        <v>0</v>
      </c>
      <c r="G24" t="s">
        <v>26</v>
      </c>
      <c r="H24">
        <v>10</v>
      </c>
      <c r="I24">
        <v>83</v>
      </c>
      <c r="J24">
        <v>8.3000000000000007</v>
      </c>
      <c r="K24">
        <v>0.1</v>
      </c>
      <c r="L24">
        <v>163361</v>
      </c>
      <c r="M24">
        <v>15711</v>
      </c>
      <c r="N24">
        <v>0.95399999999999996</v>
      </c>
      <c r="O24">
        <v>0</v>
      </c>
      <c r="P24">
        <v>661998</v>
      </c>
      <c r="Q24">
        <v>155789</v>
      </c>
      <c r="R24">
        <v>184377.79</v>
      </c>
      <c r="S24">
        <v>341321</v>
      </c>
      <c r="T24">
        <v>0.23499999999999999</v>
      </c>
      <c r="U24">
        <v>0.84499999999999997</v>
      </c>
      <c r="V24">
        <v>3.59</v>
      </c>
      <c r="W24">
        <v>753137</v>
      </c>
      <c r="X24">
        <v>53653</v>
      </c>
      <c r="Y24">
        <v>7.0999999999999994E-2</v>
      </c>
      <c r="Z24">
        <v>9</v>
      </c>
      <c r="AA24" t="s">
        <v>105</v>
      </c>
    </row>
    <row r="25" spans="1:27" x14ac:dyDescent="0.3">
      <c r="A25">
        <v>24</v>
      </c>
      <c r="B25">
        <v>52588</v>
      </c>
      <c r="C25" s="38">
        <v>45184</v>
      </c>
      <c r="D25" t="s">
        <v>71</v>
      </c>
      <c r="E25" t="s">
        <v>32</v>
      </c>
      <c r="F25" t="s">
        <v>85</v>
      </c>
      <c r="G25" t="s">
        <v>73</v>
      </c>
      <c r="H25">
        <v>8</v>
      </c>
      <c r="I25">
        <v>58</v>
      </c>
      <c r="J25">
        <v>7.2</v>
      </c>
      <c r="K25">
        <v>0.375</v>
      </c>
      <c r="L25">
        <v>80598</v>
      </c>
      <c r="M25">
        <v>10075</v>
      </c>
      <c r="N25">
        <v>0.72699999999999998</v>
      </c>
      <c r="O25">
        <v>0</v>
      </c>
      <c r="P25">
        <v>338213</v>
      </c>
      <c r="Q25">
        <v>58631</v>
      </c>
      <c r="R25">
        <v>107773.57</v>
      </c>
      <c r="S25">
        <v>181078</v>
      </c>
      <c r="T25">
        <v>0.17299999999999999</v>
      </c>
      <c r="U25">
        <v>0.54400000000000004</v>
      </c>
      <c r="V25">
        <v>3.1379999999999999</v>
      </c>
      <c r="W25">
        <v>0</v>
      </c>
      <c r="X25">
        <v>0</v>
      </c>
      <c r="Y25">
        <v>0</v>
      </c>
      <c r="Z25">
        <v>9</v>
      </c>
      <c r="AA25" t="s">
        <v>105</v>
      </c>
    </row>
    <row r="26" spans="1:27" x14ac:dyDescent="0.3">
      <c r="A26">
        <v>25</v>
      </c>
      <c r="B26">
        <v>52737</v>
      </c>
      <c r="C26" s="38">
        <v>45184</v>
      </c>
      <c r="D26" t="s">
        <v>71</v>
      </c>
      <c r="E26" t="s">
        <v>32</v>
      </c>
      <c r="F26" t="s">
        <v>1</v>
      </c>
      <c r="G26" t="s">
        <v>27</v>
      </c>
      <c r="H26">
        <v>10</v>
      </c>
      <c r="I26">
        <v>87</v>
      </c>
      <c r="J26">
        <v>8.6999999999999993</v>
      </c>
      <c r="K26">
        <v>0.4</v>
      </c>
      <c r="L26">
        <v>182215</v>
      </c>
      <c r="M26">
        <v>16922</v>
      </c>
      <c r="N26">
        <v>1.3220000000000001</v>
      </c>
      <c r="O26">
        <v>0.3</v>
      </c>
      <c r="P26">
        <v>899965</v>
      </c>
      <c r="Q26">
        <v>240848</v>
      </c>
      <c r="R26">
        <v>208203.61</v>
      </c>
      <c r="S26">
        <v>376334</v>
      </c>
      <c r="T26">
        <v>0.26800000000000002</v>
      </c>
      <c r="U26">
        <v>1.157</v>
      </c>
      <c r="V26">
        <v>4.3230000000000004</v>
      </c>
      <c r="W26">
        <v>896119</v>
      </c>
      <c r="X26">
        <v>109741</v>
      </c>
      <c r="Y26">
        <v>0.122</v>
      </c>
      <c r="Z26">
        <v>9</v>
      </c>
      <c r="AA26" t="s">
        <v>105</v>
      </c>
    </row>
    <row r="27" spans="1:27" x14ac:dyDescent="0.3">
      <c r="A27">
        <v>26</v>
      </c>
      <c r="B27">
        <v>52705</v>
      </c>
      <c r="C27" s="38">
        <v>45186</v>
      </c>
      <c r="D27" t="s">
        <v>71</v>
      </c>
      <c r="E27" t="s">
        <v>33</v>
      </c>
      <c r="F27" t="s">
        <v>92</v>
      </c>
      <c r="G27" t="s">
        <v>73</v>
      </c>
      <c r="H27">
        <v>10</v>
      </c>
      <c r="I27">
        <v>93</v>
      </c>
      <c r="J27">
        <v>9.3000000000000007</v>
      </c>
      <c r="K27">
        <v>0.4</v>
      </c>
      <c r="L27">
        <v>193060</v>
      </c>
      <c r="M27">
        <v>18306</v>
      </c>
      <c r="N27">
        <v>0.84599999999999997</v>
      </c>
      <c r="O27">
        <v>0.4</v>
      </c>
      <c r="P27">
        <v>918411</v>
      </c>
      <c r="Q27">
        <v>163275</v>
      </c>
      <c r="R27">
        <v>208222.28</v>
      </c>
      <c r="S27">
        <v>248397</v>
      </c>
      <c r="T27">
        <v>0.17799999999999999</v>
      </c>
      <c r="U27">
        <v>0.78400000000000003</v>
      </c>
      <c r="V27">
        <v>4.4109999999999996</v>
      </c>
      <c r="W27">
        <v>908947</v>
      </c>
      <c r="X27">
        <v>104229</v>
      </c>
      <c r="Y27">
        <v>0.115</v>
      </c>
      <c r="Z27">
        <v>9</v>
      </c>
      <c r="AA27" t="s">
        <v>105</v>
      </c>
    </row>
    <row r="28" spans="1:27" x14ac:dyDescent="0.3">
      <c r="A28">
        <v>27</v>
      </c>
      <c r="B28">
        <v>52738</v>
      </c>
      <c r="C28" s="38">
        <v>45190</v>
      </c>
      <c r="D28" t="s">
        <v>71</v>
      </c>
      <c r="E28" t="s">
        <v>31</v>
      </c>
      <c r="F28" t="s">
        <v>1</v>
      </c>
      <c r="G28" t="s">
        <v>27</v>
      </c>
      <c r="H28">
        <v>10</v>
      </c>
      <c r="I28">
        <v>105</v>
      </c>
      <c r="J28">
        <v>10.5</v>
      </c>
      <c r="K28">
        <v>0.2</v>
      </c>
      <c r="L28">
        <v>197597</v>
      </c>
      <c r="M28">
        <v>18235</v>
      </c>
      <c r="N28">
        <v>1.1719999999999999</v>
      </c>
      <c r="O28">
        <v>0.3</v>
      </c>
      <c r="P28">
        <v>972292</v>
      </c>
      <c r="Q28">
        <v>231681</v>
      </c>
      <c r="R28">
        <v>221036.11</v>
      </c>
      <c r="S28">
        <v>414848</v>
      </c>
      <c r="T28">
        <v>0.23799999999999999</v>
      </c>
      <c r="U28">
        <v>1.048</v>
      </c>
      <c r="V28">
        <v>4.399</v>
      </c>
      <c r="W28">
        <v>1118858</v>
      </c>
      <c r="X28">
        <v>316899</v>
      </c>
      <c r="Y28">
        <v>0.28299999999999997</v>
      </c>
      <c r="Z28">
        <v>9</v>
      </c>
      <c r="AA28" t="s">
        <v>105</v>
      </c>
    </row>
    <row r="29" spans="1:27" x14ac:dyDescent="0.3">
      <c r="A29">
        <v>28</v>
      </c>
      <c r="B29">
        <v>52710</v>
      </c>
      <c r="C29" s="38">
        <v>45191</v>
      </c>
      <c r="D29" t="s">
        <v>71</v>
      </c>
      <c r="E29" t="s">
        <v>32</v>
      </c>
      <c r="F29" t="s">
        <v>0</v>
      </c>
      <c r="G29" t="s">
        <v>26</v>
      </c>
      <c r="H29">
        <v>10</v>
      </c>
      <c r="I29">
        <v>92</v>
      </c>
      <c r="J29">
        <v>9.1999999999999993</v>
      </c>
      <c r="K29">
        <v>0.5</v>
      </c>
      <c r="L29">
        <v>266138</v>
      </c>
      <c r="M29">
        <v>25014</v>
      </c>
      <c r="N29">
        <v>0.72899999999999998</v>
      </c>
      <c r="O29">
        <v>0.1</v>
      </c>
      <c r="P29">
        <v>904924</v>
      </c>
      <c r="Q29">
        <v>194016</v>
      </c>
      <c r="R29">
        <v>277397.78999999998</v>
      </c>
      <c r="S29">
        <v>375638</v>
      </c>
      <c r="T29">
        <v>0.214</v>
      </c>
      <c r="U29">
        <v>0.69899999999999995</v>
      </c>
      <c r="V29">
        <v>3.262</v>
      </c>
      <c r="W29">
        <v>919717</v>
      </c>
      <c r="X29">
        <v>102224</v>
      </c>
      <c r="Y29">
        <v>0.111</v>
      </c>
      <c r="Z29">
        <v>9</v>
      </c>
      <c r="AA29" t="s">
        <v>105</v>
      </c>
    </row>
    <row r="30" spans="1:27" x14ac:dyDescent="0.3">
      <c r="A30">
        <v>29</v>
      </c>
      <c r="B30">
        <v>52706</v>
      </c>
      <c r="C30" s="38">
        <v>45192</v>
      </c>
      <c r="D30" t="s">
        <v>71</v>
      </c>
      <c r="E30" t="s">
        <v>95</v>
      </c>
      <c r="F30" t="s">
        <v>72</v>
      </c>
      <c r="G30" t="s">
        <v>73</v>
      </c>
      <c r="H30">
        <v>10</v>
      </c>
      <c r="I30">
        <v>80</v>
      </c>
      <c r="J30">
        <v>8</v>
      </c>
      <c r="K30">
        <v>0.4</v>
      </c>
      <c r="L30">
        <v>105846</v>
      </c>
      <c r="M30">
        <v>10585</v>
      </c>
      <c r="N30">
        <v>1.0649999999999999</v>
      </c>
      <c r="O30">
        <v>0</v>
      </c>
      <c r="P30">
        <v>527184</v>
      </c>
      <c r="Q30">
        <v>112760</v>
      </c>
      <c r="R30">
        <v>130814.55</v>
      </c>
      <c r="S30">
        <v>163275</v>
      </c>
      <c r="T30">
        <v>0.214</v>
      </c>
      <c r="U30">
        <v>0.86199999999999999</v>
      </c>
      <c r="V30">
        <v>4.03</v>
      </c>
      <c r="W30">
        <v>558152</v>
      </c>
      <c r="X30">
        <v>86803</v>
      </c>
      <c r="Y30">
        <v>0.156</v>
      </c>
      <c r="Z30">
        <v>9</v>
      </c>
      <c r="AA30" t="s">
        <v>105</v>
      </c>
    </row>
    <row r="31" spans="1:27" x14ac:dyDescent="0.3">
      <c r="A31">
        <v>30</v>
      </c>
      <c r="B31">
        <v>52741</v>
      </c>
      <c r="C31" s="38">
        <v>45193</v>
      </c>
      <c r="D31" t="s">
        <v>71</v>
      </c>
      <c r="E31" t="s">
        <v>33</v>
      </c>
      <c r="F31" t="s">
        <v>93</v>
      </c>
      <c r="G31" t="s">
        <v>27</v>
      </c>
      <c r="H31">
        <v>12</v>
      </c>
      <c r="I31">
        <v>158</v>
      </c>
      <c r="J31">
        <v>13.2</v>
      </c>
      <c r="K31">
        <v>0.33300000000000002</v>
      </c>
      <c r="L31">
        <v>166750</v>
      </c>
      <c r="M31">
        <v>13896</v>
      </c>
      <c r="N31">
        <v>1.36</v>
      </c>
      <c r="O31">
        <v>0.66700000000000004</v>
      </c>
      <c r="P31">
        <v>1204455</v>
      </c>
      <c r="Q31">
        <v>226749</v>
      </c>
      <c r="R31">
        <v>204266.26</v>
      </c>
      <c r="S31">
        <v>279541</v>
      </c>
      <c r="T31">
        <v>0.188</v>
      </c>
      <c r="U31">
        <v>1.1100000000000001</v>
      </c>
      <c r="V31">
        <v>5.8959999999999999</v>
      </c>
      <c r="W31">
        <v>1106313</v>
      </c>
      <c r="X31">
        <v>202678</v>
      </c>
      <c r="Y31">
        <v>0.183</v>
      </c>
      <c r="Z31">
        <v>9</v>
      </c>
      <c r="AA31" t="s">
        <v>105</v>
      </c>
    </row>
    <row r="32" spans="1:27" x14ac:dyDescent="0.3">
      <c r="A32">
        <v>31</v>
      </c>
      <c r="B32">
        <v>52707</v>
      </c>
      <c r="C32" s="38">
        <v>45197</v>
      </c>
      <c r="D32" t="s">
        <v>71</v>
      </c>
      <c r="E32" t="s">
        <v>31</v>
      </c>
      <c r="F32" t="s">
        <v>88</v>
      </c>
      <c r="G32" t="s">
        <v>73</v>
      </c>
      <c r="H32">
        <v>10</v>
      </c>
      <c r="I32">
        <v>96</v>
      </c>
      <c r="J32">
        <v>9.6</v>
      </c>
      <c r="K32">
        <v>0.4</v>
      </c>
      <c r="L32">
        <v>116172</v>
      </c>
      <c r="M32">
        <v>11617</v>
      </c>
      <c r="N32">
        <v>1.0209999999999999</v>
      </c>
      <c r="O32">
        <v>0.1</v>
      </c>
      <c r="P32">
        <v>617146</v>
      </c>
      <c r="Q32">
        <v>118564</v>
      </c>
      <c r="R32">
        <v>146911.79999999999</v>
      </c>
      <c r="S32">
        <v>326144</v>
      </c>
      <c r="T32">
        <v>0.192</v>
      </c>
      <c r="U32">
        <v>0.80700000000000005</v>
      </c>
      <c r="V32">
        <v>4.2009999999999996</v>
      </c>
      <c r="W32">
        <v>465555</v>
      </c>
      <c r="X32">
        <v>-355</v>
      </c>
      <c r="Y32">
        <v>-1E-3</v>
      </c>
      <c r="Z32">
        <v>9</v>
      </c>
      <c r="AA32" t="s">
        <v>105</v>
      </c>
    </row>
    <row r="33" spans="1:27" x14ac:dyDescent="0.3">
      <c r="A33">
        <v>32</v>
      </c>
      <c r="B33">
        <v>52716</v>
      </c>
      <c r="C33" s="38">
        <v>45197</v>
      </c>
      <c r="D33" t="s">
        <v>71</v>
      </c>
      <c r="E33" t="s">
        <v>31</v>
      </c>
      <c r="F33" t="s">
        <v>74</v>
      </c>
      <c r="G33" t="s">
        <v>26</v>
      </c>
      <c r="H33">
        <v>10</v>
      </c>
      <c r="I33">
        <v>104</v>
      </c>
      <c r="J33">
        <v>10.4</v>
      </c>
      <c r="K33">
        <v>0.5</v>
      </c>
      <c r="L33">
        <v>134230</v>
      </c>
      <c r="M33">
        <v>12073</v>
      </c>
      <c r="N33">
        <v>0.41499999999999998</v>
      </c>
      <c r="O33">
        <v>0</v>
      </c>
      <c r="P33">
        <v>636239</v>
      </c>
      <c r="Q33">
        <v>55688</v>
      </c>
      <c r="R33">
        <v>147043.89000000001</v>
      </c>
      <c r="S33">
        <v>515147</v>
      </c>
      <c r="T33">
        <v>8.7999999999999995E-2</v>
      </c>
      <c r="U33">
        <v>0.379</v>
      </c>
      <c r="V33">
        <v>4.327</v>
      </c>
      <c r="W33">
        <v>637594</v>
      </c>
      <c r="X33">
        <v>101855</v>
      </c>
      <c r="Y33">
        <v>0.16</v>
      </c>
      <c r="Z33">
        <v>9</v>
      </c>
      <c r="AA33" t="s">
        <v>105</v>
      </c>
    </row>
    <row r="34" spans="1:27" x14ac:dyDescent="0.3">
      <c r="A34">
        <v>33</v>
      </c>
      <c r="B34">
        <v>52739</v>
      </c>
      <c r="C34" s="38">
        <v>45198</v>
      </c>
      <c r="D34" t="s">
        <v>71</v>
      </c>
      <c r="E34" t="s">
        <v>32</v>
      </c>
      <c r="F34" t="s">
        <v>1</v>
      </c>
      <c r="G34" t="s">
        <v>27</v>
      </c>
      <c r="H34">
        <v>11</v>
      </c>
      <c r="I34">
        <v>127</v>
      </c>
      <c r="J34">
        <v>11.5</v>
      </c>
      <c r="K34">
        <v>0.36399999999999999</v>
      </c>
      <c r="L34">
        <v>265875</v>
      </c>
      <c r="M34">
        <v>24170</v>
      </c>
      <c r="N34">
        <v>1.0409999999999999</v>
      </c>
      <c r="O34">
        <v>0.36399999999999999</v>
      </c>
      <c r="P34">
        <v>1281983</v>
      </c>
      <c r="Q34">
        <v>276744</v>
      </c>
      <c r="R34">
        <v>304563.61</v>
      </c>
      <c r="S34">
        <v>454388</v>
      </c>
      <c r="T34">
        <v>0.216</v>
      </c>
      <c r="U34">
        <v>0.90900000000000003</v>
      </c>
      <c r="V34">
        <v>4.2089999999999996</v>
      </c>
      <c r="W34">
        <v>1499917</v>
      </c>
      <c r="X34">
        <v>381753</v>
      </c>
      <c r="Y34">
        <v>0.255</v>
      </c>
      <c r="Z34">
        <v>9</v>
      </c>
      <c r="AA34" t="s">
        <v>105</v>
      </c>
    </row>
    <row r="35" spans="1:27" x14ac:dyDescent="0.3">
      <c r="A35">
        <v>34</v>
      </c>
      <c r="B35">
        <v>52778</v>
      </c>
      <c r="C35" s="38">
        <v>45200</v>
      </c>
      <c r="D35" t="s">
        <v>71</v>
      </c>
      <c r="E35" t="s">
        <v>33</v>
      </c>
      <c r="F35" t="s">
        <v>96</v>
      </c>
      <c r="G35" t="s">
        <v>27</v>
      </c>
      <c r="H35">
        <v>11</v>
      </c>
      <c r="I35">
        <v>141</v>
      </c>
      <c r="J35">
        <v>12.8</v>
      </c>
      <c r="K35">
        <v>0.36399999999999999</v>
      </c>
      <c r="L35">
        <v>121785</v>
      </c>
      <c r="M35">
        <v>11071</v>
      </c>
      <c r="N35">
        <v>2.2240000000000002</v>
      </c>
      <c r="O35">
        <v>9.0999999999999998E-2</v>
      </c>
      <c r="P35">
        <v>1112038</v>
      </c>
      <c r="Q35">
        <v>270872</v>
      </c>
      <c r="R35">
        <v>140852.28</v>
      </c>
      <c r="S35">
        <v>243259</v>
      </c>
      <c r="T35">
        <v>0.24399999999999999</v>
      </c>
      <c r="U35">
        <v>1.923</v>
      </c>
      <c r="V35">
        <v>7.8949999999999996</v>
      </c>
      <c r="W35">
        <v>962188</v>
      </c>
      <c r="X35">
        <v>164358</v>
      </c>
      <c r="Y35">
        <v>0.17100000000000001</v>
      </c>
      <c r="Z35">
        <v>10</v>
      </c>
      <c r="AA35" t="s">
        <v>105</v>
      </c>
    </row>
    <row r="36" spans="1:27" x14ac:dyDescent="0.3">
      <c r="A36">
        <v>35</v>
      </c>
      <c r="B36">
        <v>52750</v>
      </c>
      <c r="C36" s="38">
        <v>45204</v>
      </c>
      <c r="D36" t="s">
        <v>71</v>
      </c>
      <c r="E36" t="s">
        <v>31</v>
      </c>
      <c r="F36" t="s">
        <v>1</v>
      </c>
      <c r="G36" t="s">
        <v>27</v>
      </c>
      <c r="H36">
        <v>11</v>
      </c>
      <c r="I36">
        <v>114</v>
      </c>
      <c r="J36">
        <v>10.4</v>
      </c>
      <c r="K36">
        <v>0.54500000000000004</v>
      </c>
      <c r="L36">
        <v>191653</v>
      </c>
      <c r="M36">
        <v>15639</v>
      </c>
      <c r="N36">
        <v>1.125</v>
      </c>
      <c r="O36">
        <v>9.0999999999999998E-2</v>
      </c>
      <c r="P36">
        <v>961904</v>
      </c>
      <c r="Q36">
        <v>215657</v>
      </c>
      <c r="R36">
        <v>210716.11</v>
      </c>
      <c r="S36">
        <v>383203</v>
      </c>
      <c r="T36">
        <v>0.224</v>
      </c>
      <c r="U36">
        <v>1.0229999999999999</v>
      </c>
      <c r="V36">
        <v>4.5650000000000004</v>
      </c>
      <c r="W36">
        <v>1073170</v>
      </c>
      <c r="X36">
        <v>252766</v>
      </c>
      <c r="Y36">
        <v>0.23599999999999999</v>
      </c>
      <c r="Z36">
        <v>10</v>
      </c>
      <c r="AA36" t="s">
        <v>105</v>
      </c>
    </row>
    <row r="37" spans="1:27" x14ac:dyDescent="0.3">
      <c r="A37">
        <v>36</v>
      </c>
      <c r="B37">
        <v>52762</v>
      </c>
      <c r="C37" s="38">
        <v>45205</v>
      </c>
      <c r="D37" t="s">
        <v>71</v>
      </c>
      <c r="E37" t="s">
        <v>32</v>
      </c>
      <c r="F37" t="s">
        <v>0</v>
      </c>
      <c r="G37" t="s">
        <v>26</v>
      </c>
      <c r="H37">
        <v>10</v>
      </c>
      <c r="I37">
        <v>87</v>
      </c>
      <c r="J37">
        <v>8.6999999999999993</v>
      </c>
      <c r="K37">
        <v>0.5</v>
      </c>
      <c r="L37">
        <v>160849</v>
      </c>
      <c r="M37">
        <v>16085</v>
      </c>
      <c r="N37">
        <v>0.36899999999999999</v>
      </c>
      <c r="O37">
        <v>0.2</v>
      </c>
      <c r="P37">
        <v>697349</v>
      </c>
      <c r="Q37">
        <v>59345</v>
      </c>
      <c r="R37">
        <v>188115.29</v>
      </c>
      <c r="S37">
        <v>238606</v>
      </c>
      <c r="T37">
        <v>8.5000000000000006E-2</v>
      </c>
      <c r="U37">
        <v>0.315</v>
      </c>
      <c r="V37">
        <v>3.7069999999999999</v>
      </c>
      <c r="W37">
        <v>817398</v>
      </c>
      <c r="X37">
        <v>13201</v>
      </c>
      <c r="Y37">
        <v>1.6E-2</v>
      </c>
      <c r="Z37">
        <v>10</v>
      </c>
      <c r="AA37" t="s">
        <v>105</v>
      </c>
    </row>
    <row r="38" spans="1:27" x14ac:dyDescent="0.3">
      <c r="A38">
        <v>37</v>
      </c>
      <c r="B38">
        <v>52768</v>
      </c>
      <c r="C38" s="38">
        <v>45205</v>
      </c>
      <c r="D38" t="s">
        <v>71</v>
      </c>
      <c r="E38" t="s">
        <v>32</v>
      </c>
      <c r="F38" t="s">
        <v>98</v>
      </c>
      <c r="G38" t="s">
        <v>73</v>
      </c>
      <c r="H38">
        <v>7</v>
      </c>
      <c r="I38">
        <v>62</v>
      </c>
      <c r="J38">
        <v>8.9</v>
      </c>
      <c r="K38">
        <v>0.57099999999999995</v>
      </c>
      <c r="L38">
        <v>91085</v>
      </c>
      <c r="M38">
        <v>13012</v>
      </c>
      <c r="N38">
        <v>0.89800000000000002</v>
      </c>
      <c r="O38">
        <v>0.28599999999999998</v>
      </c>
      <c r="P38">
        <v>359124</v>
      </c>
      <c r="Q38">
        <v>81838</v>
      </c>
      <c r="R38">
        <v>108203.3</v>
      </c>
      <c r="S38">
        <v>166512</v>
      </c>
      <c r="T38">
        <v>0.22800000000000001</v>
      </c>
      <c r="U38">
        <v>0.75600000000000001</v>
      </c>
      <c r="V38">
        <v>3.319</v>
      </c>
      <c r="W38">
        <v>507395</v>
      </c>
      <c r="X38">
        <v>32546</v>
      </c>
      <c r="Y38">
        <v>6.4000000000000001E-2</v>
      </c>
      <c r="Z38">
        <v>10</v>
      </c>
      <c r="AA38" t="s">
        <v>105</v>
      </c>
    </row>
    <row r="39" spans="1:27" x14ac:dyDescent="0.3">
      <c r="A39">
        <v>38</v>
      </c>
      <c r="B39">
        <v>52751</v>
      </c>
      <c r="C39" s="38">
        <v>45207</v>
      </c>
      <c r="D39" t="s">
        <v>71</v>
      </c>
      <c r="E39" t="s">
        <v>33</v>
      </c>
      <c r="F39" t="s">
        <v>91</v>
      </c>
      <c r="G39" t="s">
        <v>27</v>
      </c>
      <c r="H39">
        <v>12</v>
      </c>
      <c r="I39">
        <v>164</v>
      </c>
      <c r="J39">
        <v>13.7</v>
      </c>
      <c r="K39">
        <v>0.33300000000000002</v>
      </c>
      <c r="L39">
        <v>198847</v>
      </c>
      <c r="M39">
        <v>16571</v>
      </c>
      <c r="N39">
        <v>1.506</v>
      </c>
      <c r="O39">
        <v>0.25</v>
      </c>
      <c r="P39">
        <v>1447838</v>
      </c>
      <c r="Q39">
        <v>299423</v>
      </c>
      <c r="R39">
        <v>226323.58</v>
      </c>
      <c r="S39">
        <v>323908</v>
      </c>
      <c r="T39">
        <v>0.20699999999999999</v>
      </c>
      <c r="U39">
        <v>1.323</v>
      </c>
      <c r="V39">
        <v>6.3970000000000002</v>
      </c>
      <c r="W39">
        <v>1418655</v>
      </c>
      <c r="X39">
        <v>299186</v>
      </c>
      <c r="Y39">
        <v>0.21099999999999999</v>
      </c>
      <c r="Z39">
        <v>10</v>
      </c>
      <c r="AA39" t="s">
        <v>105</v>
      </c>
    </row>
    <row r="40" spans="1:27" x14ac:dyDescent="0.3">
      <c r="A40">
        <v>39</v>
      </c>
      <c r="B40">
        <v>52773</v>
      </c>
      <c r="C40" s="38">
        <v>45211</v>
      </c>
      <c r="D40" t="s">
        <v>71</v>
      </c>
      <c r="E40" t="s">
        <v>31</v>
      </c>
      <c r="F40" t="s">
        <v>74</v>
      </c>
      <c r="G40" t="s">
        <v>26</v>
      </c>
      <c r="H40">
        <v>9</v>
      </c>
      <c r="I40">
        <v>82</v>
      </c>
      <c r="J40">
        <v>9.1</v>
      </c>
      <c r="K40">
        <v>0.55600000000000005</v>
      </c>
      <c r="L40">
        <v>103101</v>
      </c>
      <c r="M40">
        <v>11456</v>
      </c>
      <c r="N40">
        <v>0.70299999999999996</v>
      </c>
      <c r="O40">
        <v>0.111</v>
      </c>
      <c r="P40">
        <v>516311</v>
      </c>
      <c r="Q40">
        <v>72429</v>
      </c>
      <c r="R40">
        <v>129313.89</v>
      </c>
      <c r="S40">
        <v>302699</v>
      </c>
      <c r="T40">
        <v>0.14000000000000001</v>
      </c>
      <c r="U40">
        <v>0.56000000000000005</v>
      </c>
      <c r="V40">
        <v>3.9929999999999999</v>
      </c>
      <c r="W40">
        <v>736595</v>
      </c>
      <c r="X40">
        <v>90528</v>
      </c>
      <c r="Y40">
        <v>0.123</v>
      </c>
      <c r="Z40">
        <v>10</v>
      </c>
      <c r="AA40" t="s">
        <v>105</v>
      </c>
    </row>
    <row r="41" spans="1:27" x14ac:dyDescent="0.3">
      <c r="A41">
        <v>40</v>
      </c>
      <c r="B41">
        <v>52779</v>
      </c>
      <c r="C41" s="38">
        <v>45211</v>
      </c>
      <c r="D41" t="s">
        <v>71</v>
      </c>
      <c r="E41" t="s">
        <v>31</v>
      </c>
      <c r="F41" t="s">
        <v>90</v>
      </c>
      <c r="G41" t="s">
        <v>73</v>
      </c>
      <c r="H41">
        <v>11</v>
      </c>
      <c r="I41">
        <v>115</v>
      </c>
      <c r="J41">
        <v>10.5</v>
      </c>
      <c r="K41">
        <v>0.27300000000000002</v>
      </c>
      <c r="L41">
        <v>123045</v>
      </c>
      <c r="M41">
        <v>11186</v>
      </c>
      <c r="N41">
        <v>1.071</v>
      </c>
      <c r="O41">
        <v>0.182</v>
      </c>
      <c r="P41">
        <v>635260</v>
      </c>
      <c r="Q41">
        <v>131774</v>
      </c>
      <c r="R41">
        <v>158493.18</v>
      </c>
      <c r="S41">
        <v>303944</v>
      </c>
      <c r="T41">
        <v>0.20699999999999999</v>
      </c>
      <c r="U41">
        <v>0.83099999999999996</v>
      </c>
      <c r="V41">
        <v>4.008</v>
      </c>
      <c r="W41">
        <v>620468</v>
      </c>
      <c r="X41">
        <v>-29772</v>
      </c>
      <c r="Y41">
        <v>-4.8000000000000001E-2</v>
      </c>
      <c r="Z41">
        <v>10</v>
      </c>
      <c r="AA41" t="s">
        <v>105</v>
      </c>
    </row>
    <row r="42" spans="1:27" x14ac:dyDescent="0.3">
      <c r="A42">
        <v>41</v>
      </c>
      <c r="B42">
        <v>52742</v>
      </c>
      <c r="C42" s="38">
        <v>45212</v>
      </c>
      <c r="D42" t="s">
        <v>71</v>
      </c>
      <c r="E42" t="s">
        <v>32</v>
      </c>
      <c r="F42" t="s">
        <v>1</v>
      </c>
      <c r="G42" t="s">
        <v>27</v>
      </c>
      <c r="H42">
        <v>11</v>
      </c>
      <c r="I42">
        <v>127</v>
      </c>
      <c r="J42">
        <v>11.5</v>
      </c>
      <c r="K42">
        <v>0.63600000000000001</v>
      </c>
      <c r="L42">
        <v>725965</v>
      </c>
      <c r="M42">
        <v>34179</v>
      </c>
      <c r="N42">
        <v>0.20899999999999999</v>
      </c>
      <c r="O42">
        <v>0.27300000000000002</v>
      </c>
      <c r="P42">
        <v>782205</v>
      </c>
      <c r="Q42">
        <v>151646</v>
      </c>
      <c r="R42">
        <v>414653.11</v>
      </c>
      <c r="S42">
        <v>473089</v>
      </c>
      <c r="T42">
        <v>0.19400000000000001</v>
      </c>
      <c r="U42">
        <v>0.36599999999999999</v>
      </c>
      <c r="V42">
        <v>1.8859999999999999</v>
      </c>
      <c r="W42">
        <v>1633678</v>
      </c>
      <c r="X42">
        <v>-54608</v>
      </c>
      <c r="Y42">
        <v>-3.3000000000000002E-2</v>
      </c>
      <c r="Z42">
        <v>10</v>
      </c>
      <c r="AA42" t="s">
        <v>105</v>
      </c>
    </row>
    <row r="43" spans="1:27" x14ac:dyDescent="0.3">
      <c r="A43">
        <v>42</v>
      </c>
      <c r="B43">
        <v>52781</v>
      </c>
      <c r="C43" s="38">
        <v>45214</v>
      </c>
      <c r="D43" t="s">
        <v>71</v>
      </c>
      <c r="E43" t="s">
        <v>33</v>
      </c>
      <c r="F43" t="s">
        <v>92</v>
      </c>
      <c r="G43" t="s">
        <v>73</v>
      </c>
      <c r="H43">
        <v>11</v>
      </c>
      <c r="I43">
        <v>113</v>
      </c>
      <c r="J43">
        <v>10.3</v>
      </c>
      <c r="K43">
        <v>0.54500000000000004</v>
      </c>
      <c r="L43">
        <v>121766</v>
      </c>
      <c r="M43">
        <v>11070</v>
      </c>
      <c r="N43">
        <v>1.472</v>
      </c>
      <c r="O43">
        <v>9.0999999999999998E-2</v>
      </c>
      <c r="P43">
        <v>905925</v>
      </c>
      <c r="Q43">
        <v>179285</v>
      </c>
      <c r="R43">
        <v>147227.28</v>
      </c>
      <c r="S43">
        <v>298261</v>
      </c>
      <c r="T43">
        <v>0.19800000000000001</v>
      </c>
      <c r="U43">
        <v>1.218</v>
      </c>
      <c r="V43">
        <v>6.1529999999999996</v>
      </c>
      <c r="W43">
        <v>874648</v>
      </c>
      <c r="X43">
        <v>93092</v>
      </c>
      <c r="Y43">
        <v>0.106</v>
      </c>
      <c r="Z43">
        <v>10</v>
      </c>
      <c r="AA43" t="s">
        <v>105</v>
      </c>
    </row>
    <row r="44" spans="1:27" x14ac:dyDescent="0.3">
      <c r="A44">
        <v>43</v>
      </c>
      <c r="B44">
        <v>52774</v>
      </c>
      <c r="C44" s="38">
        <v>45218</v>
      </c>
      <c r="D44" t="s">
        <v>71</v>
      </c>
      <c r="E44" t="s">
        <v>31</v>
      </c>
      <c r="F44" t="s">
        <v>0</v>
      </c>
      <c r="G44" t="s">
        <v>26</v>
      </c>
      <c r="H44">
        <v>8</v>
      </c>
      <c r="I44">
        <v>77</v>
      </c>
      <c r="J44">
        <v>9.6</v>
      </c>
      <c r="K44">
        <v>0.125</v>
      </c>
      <c r="L44">
        <v>128225</v>
      </c>
      <c r="M44">
        <v>16028</v>
      </c>
      <c r="N44">
        <v>0.86099999999999999</v>
      </c>
      <c r="O44">
        <v>0</v>
      </c>
      <c r="P44">
        <v>571314</v>
      </c>
      <c r="Q44">
        <v>110414</v>
      </c>
      <c r="R44">
        <v>155490.29</v>
      </c>
      <c r="S44">
        <v>208045</v>
      </c>
      <c r="T44">
        <v>0.193</v>
      </c>
      <c r="U44">
        <v>0.71</v>
      </c>
      <c r="V44">
        <v>3.6739999999999999</v>
      </c>
      <c r="W44">
        <v>709817</v>
      </c>
      <c r="X44">
        <v>259260</v>
      </c>
      <c r="Y44">
        <v>0.36499999999999999</v>
      </c>
      <c r="Z44">
        <v>10</v>
      </c>
      <c r="AA44" t="s">
        <v>105</v>
      </c>
    </row>
    <row r="45" spans="1:27" x14ac:dyDescent="0.3">
      <c r="A45">
        <v>44</v>
      </c>
      <c r="B45">
        <v>52809</v>
      </c>
      <c r="C45" s="38">
        <v>45219</v>
      </c>
      <c r="D45" t="s">
        <v>71</v>
      </c>
      <c r="E45" t="s">
        <v>32</v>
      </c>
      <c r="F45" t="s">
        <v>1</v>
      </c>
      <c r="G45" t="s">
        <v>27</v>
      </c>
      <c r="H45">
        <v>12</v>
      </c>
      <c r="I45">
        <v>138</v>
      </c>
      <c r="J45">
        <v>11.5</v>
      </c>
      <c r="K45">
        <v>0.16700000000000001</v>
      </c>
      <c r="L45">
        <v>192593</v>
      </c>
      <c r="M45">
        <v>15841</v>
      </c>
      <c r="N45">
        <v>1.452</v>
      </c>
      <c r="O45">
        <v>0.16700000000000001</v>
      </c>
      <c r="P45">
        <v>1143607</v>
      </c>
      <c r="Q45">
        <v>279549</v>
      </c>
      <c r="R45">
        <v>228781.11</v>
      </c>
      <c r="S45">
        <v>433863</v>
      </c>
      <c r="T45">
        <v>0.24399999999999999</v>
      </c>
      <c r="U45">
        <v>1.222</v>
      </c>
      <c r="V45">
        <v>4.9989999999999997</v>
      </c>
      <c r="W45">
        <v>1165983</v>
      </c>
      <c r="X45">
        <v>122140</v>
      </c>
      <c r="Y45">
        <v>0.105</v>
      </c>
      <c r="Z45">
        <v>10</v>
      </c>
      <c r="AA45" t="s">
        <v>105</v>
      </c>
    </row>
    <row r="46" spans="1:27" x14ac:dyDescent="0.3">
      <c r="A46">
        <v>45</v>
      </c>
      <c r="B46">
        <v>52783</v>
      </c>
      <c r="C46" s="38">
        <v>45221</v>
      </c>
      <c r="D46" t="s">
        <v>71</v>
      </c>
      <c r="E46" t="s">
        <v>33</v>
      </c>
      <c r="F46" t="s">
        <v>99</v>
      </c>
      <c r="G46" t="s">
        <v>73</v>
      </c>
      <c r="H46">
        <v>9</v>
      </c>
      <c r="I46">
        <v>83</v>
      </c>
      <c r="J46">
        <v>9.1999999999999993</v>
      </c>
      <c r="K46">
        <v>0</v>
      </c>
      <c r="L46">
        <v>106452</v>
      </c>
      <c r="M46">
        <v>11828</v>
      </c>
      <c r="N46">
        <v>1.272</v>
      </c>
      <c r="O46">
        <v>0</v>
      </c>
      <c r="P46">
        <v>663365</v>
      </c>
      <c r="Q46">
        <v>135413</v>
      </c>
      <c r="R46">
        <v>123570.8</v>
      </c>
      <c r="S46">
        <v>257089</v>
      </c>
      <c r="T46">
        <v>0.20399999999999999</v>
      </c>
      <c r="U46">
        <v>1.0960000000000001</v>
      </c>
      <c r="V46">
        <v>5.3680000000000003</v>
      </c>
      <c r="W46">
        <v>695726</v>
      </c>
      <c r="X46">
        <v>138120</v>
      </c>
      <c r="Y46">
        <v>0.19900000000000001</v>
      </c>
      <c r="Z46">
        <v>10</v>
      </c>
      <c r="AA46" t="s">
        <v>105</v>
      </c>
    </row>
    <row r="47" spans="1:27" x14ac:dyDescent="0.3">
      <c r="A47">
        <v>46</v>
      </c>
      <c r="B47">
        <v>52782</v>
      </c>
      <c r="C47" s="38">
        <v>45222</v>
      </c>
      <c r="D47" t="s">
        <v>71</v>
      </c>
      <c r="E47" t="s">
        <v>100</v>
      </c>
      <c r="F47" t="s">
        <v>84</v>
      </c>
      <c r="G47" t="s">
        <v>27</v>
      </c>
      <c r="H47">
        <v>12</v>
      </c>
      <c r="I47">
        <v>144</v>
      </c>
      <c r="J47">
        <v>12</v>
      </c>
      <c r="K47">
        <v>0.41699999999999998</v>
      </c>
      <c r="L47">
        <v>334300</v>
      </c>
      <c r="M47">
        <v>24525</v>
      </c>
      <c r="N47">
        <v>0.48399999999999999</v>
      </c>
      <c r="O47">
        <v>0.25</v>
      </c>
      <c r="P47">
        <v>1703026</v>
      </c>
      <c r="Q47">
        <v>161877</v>
      </c>
      <c r="R47">
        <v>323974</v>
      </c>
      <c r="S47">
        <v>394552</v>
      </c>
      <c r="T47">
        <v>9.5000000000000001E-2</v>
      </c>
      <c r="U47">
        <v>0.5</v>
      </c>
      <c r="V47">
        <v>5.2569999999999997</v>
      </c>
      <c r="W47">
        <v>1732581</v>
      </c>
      <c r="X47">
        <v>347301</v>
      </c>
      <c r="Y47">
        <v>0.2</v>
      </c>
      <c r="Z47">
        <v>10</v>
      </c>
      <c r="AA47" t="s">
        <v>105</v>
      </c>
    </row>
    <row r="48" spans="1:27" x14ac:dyDescent="0.3">
      <c r="A48">
        <v>47</v>
      </c>
      <c r="B48">
        <v>52820</v>
      </c>
      <c r="C48" s="38">
        <v>45222</v>
      </c>
      <c r="D48" t="s">
        <v>71</v>
      </c>
      <c r="E48" t="s">
        <v>100</v>
      </c>
      <c r="F48" t="s">
        <v>102</v>
      </c>
      <c r="G48" t="s">
        <v>26</v>
      </c>
      <c r="H48">
        <v>5</v>
      </c>
      <c r="I48">
        <v>42</v>
      </c>
      <c r="J48">
        <v>8.4</v>
      </c>
      <c r="K48">
        <v>0.8</v>
      </c>
      <c r="L48">
        <v>51534</v>
      </c>
      <c r="M48">
        <v>9807</v>
      </c>
      <c r="N48">
        <v>-0.98699999999999999</v>
      </c>
      <c r="O48">
        <v>0</v>
      </c>
      <c r="P48">
        <v>252789</v>
      </c>
      <c r="Q48">
        <v>-50854</v>
      </c>
      <c r="R48">
        <v>70973.119999999995</v>
      </c>
      <c r="S48">
        <v>88231</v>
      </c>
      <c r="T48">
        <v>-0.20100000000000001</v>
      </c>
      <c r="U48">
        <v>-0.71699999999999997</v>
      </c>
      <c r="V48">
        <v>3.5619999999999998</v>
      </c>
      <c r="W48">
        <v>389813</v>
      </c>
      <c r="X48">
        <v>55485</v>
      </c>
      <c r="Y48">
        <v>0.14199999999999999</v>
      </c>
      <c r="Z48">
        <v>10</v>
      </c>
      <c r="AA48" t="s">
        <v>105</v>
      </c>
    </row>
    <row r="49" spans="1:27" x14ac:dyDescent="0.3">
      <c r="A49">
        <v>48</v>
      </c>
      <c r="B49">
        <v>52936</v>
      </c>
      <c r="C49" s="38">
        <v>45225</v>
      </c>
      <c r="D49" t="s">
        <v>71</v>
      </c>
      <c r="E49" t="s">
        <v>31</v>
      </c>
      <c r="F49" t="s">
        <v>72</v>
      </c>
      <c r="G49" t="s">
        <v>73</v>
      </c>
      <c r="H49">
        <v>10</v>
      </c>
      <c r="I49">
        <v>93</v>
      </c>
      <c r="J49">
        <v>9.3000000000000007</v>
      </c>
      <c r="K49">
        <v>0.6</v>
      </c>
      <c r="L49">
        <v>103889</v>
      </c>
      <c r="M49">
        <v>10389</v>
      </c>
      <c r="N49">
        <v>1.151</v>
      </c>
      <c r="O49">
        <v>0</v>
      </c>
      <c r="P49">
        <v>590524</v>
      </c>
      <c r="Q49">
        <v>119603</v>
      </c>
      <c r="R49">
        <v>129059.55</v>
      </c>
      <c r="S49">
        <v>285461</v>
      </c>
      <c r="T49">
        <v>0.20300000000000001</v>
      </c>
      <c r="U49">
        <v>0.92700000000000005</v>
      </c>
      <c r="V49">
        <v>4.5759999999999996</v>
      </c>
      <c r="W49">
        <v>0</v>
      </c>
      <c r="X49">
        <v>0</v>
      </c>
      <c r="Y49">
        <v>0</v>
      </c>
      <c r="Z49">
        <v>10</v>
      </c>
      <c r="AA49" t="s">
        <v>105</v>
      </c>
    </row>
    <row r="50" spans="1:27" x14ac:dyDescent="0.3">
      <c r="A50">
        <v>49</v>
      </c>
      <c r="B50">
        <v>52780</v>
      </c>
      <c r="C50" s="38">
        <v>45226</v>
      </c>
      <c r="D50" t="s">
        <v>71</v>
      </c>
      <c r="E50" t="s">
        <v>32</v>
      </c>
      <c r="F50" t="s">
        <v>74</v>
      </c>
      <c r="G50" t="s">
        <v>26</v>
      </c>
      <c r="H50">
        <v>9</v>
      </c>
      <c r="I50">
        <v>81</v>
      </c>
      <c r="J50">
        <v>9</v>
      </c>
      <c r="K50">
        <v>0.222</v>
      </c>
      <c r="L50">
        <v>101541</v>
      </c>
      <c r="M50">
        <v>11282</v>
      </c>
      <c r="N50">
        <v>0.90400000000000003</v>
      </c>
      <c r="O50">
        <v>0</v>
      </c>
      <c r="P50">
        <v>628702</v>
      </c>
      <c r="Q50">
        <v>91812</v>
      </c>
      <c r="R50">
        <v>127952.64</v>
      </c>
      <c r="S50">
        <v>161523</v>
      </c>
      <c r="T50">
        <v>0.14599999999999999</v>
      </c>
      <c r="U50">
        <v>0.71799999999999997</v>
      </c>
      <c r="V50">
        <v>4.9139999999999997</v>
      </c>
      <c r="W50">
        <v>658723</v>
      </c>
      <c r="X50">
        <v>191932</v>
      </c>
      <c r="Y50">
        <v>0.29099999999999998</v>
      </c>
      <c r="Z50">
        <v>10</v>
      </c>
      <c r="AA50" t="s">
        <v>105</v>
      </c>
    </row>
    <row r="51" spans="1:27" x14ac:dyDescent="0.3">
      <c r="A51">
        <v>50</v>
      </c>
      <c r="B51">
        <v>52812</v>
      </c>
      <c r="C51" s="38">
        <v>45228</v>
      </c>
      <c r="D51" t="s">
        <v>71</v>
      </c>
      <c r="E51" t="s">
        <v>33</v>
      </c>
      <c r="F51" t="s">
        <v>101</v>
      </c>
      <c r="G51" t="s">
        <v>27</v>
      </c>
      <c r="H51">
        <v>8</v>
      </c>
      <c r="I51">
        <v>68</v>
      </c>
      <c r="J51">
        <v>8.5</v>
      </c>
      <c r="K51">
        <v>0.25</v>
      </c>
      <c r="L51">
        <v>90550</v>
      </c>
      <c r="M51">
        <v>11319</v>
      </c>
      <c r="N51">
        <v>2.2269999999999999</v>
      </c>
      <c r="O51">
        <v>0</v>
      </c>
      <c r="P51">
        <v>1056868</v>
      </c>
      <c r="Q51">
        <v>201635</v>
      </c>
      <c r="R51">
        <v>152018.70000000001</v>
      </c>
      <c r="S51">
        <v>108657</v>
      </c>
      <c r="T51">
        <v>0.191</v>
      </c>
      <c r="U51">
        <v>1.3260000000000001</v>
      </c>
      <c r="V51">
        <v>6.952</v>
      </c>
      <c r="W51">
        <v>721866</v>
      </c>
      <c r="X51">
        <v>-1721</v>
      </c>
      <c r="Y51">
        <v>-2E-3</v>
      </c>
      <c r="Z51">
        <v>10</v>
      </c>
      <c r="AA51" t="s">
        <v>105</v>
      </c>
    </row>
    <row r="52" spans="1:27" x14ac:dyDescent="0.3">
      <c r="A52">
        <v>51</v>
      </c>
      <c r="B52">
        <v>52812</v>
      </c>
      <c r="C52" s="38">
        <v>45229</v>
      </c>
      <c r="D52" t="s">
        <v>71</v>
      </c>
      <c r="E52" t="s">
        <v>100</v>
      </c>
      <c r="F52" t="s">
        <v>101</v>
      </c>
      <c r="G52" t="s">
        <v>27</v>
      </c>
      <c r="H52">
        <v>9</v>
      </c>
      <c r="I52">
        <v>82</v>
      </c>
      <c r="J52">
        <v>9.1</v>
      </c>
      <c r="K52">
        <v>0.44400000000000001</v>
      </c>
      <c r="L52">
        <v>238267</v>
      </c>
      <c r="M52">
        <v>22585</v>
      </c>
      <c r="N52">
        <v>1.1459999999999999</v>
      </c>
      <c r="O52">
        <v>0.111</v>
      </c>
      <c r="P52">
        <v>1479526</v>
      </c>
      <c r="Q52">
        <v>273033</v>
      </c>
      <c r="R52">
        <v>261581.2</v>
      </c>
      <c r="S52">
        <v>267981</v>
      </c>
      <c r="T52">
        <v>0.185</v>
      </c>
      <c r="U52">
        <v>1.044</v>
      </c>
      <c r="V52">
        <v>5.6559999999999997</v>
      </c>
      <c r="W52">
        <v>1638894</v>
      </c>
      <c r="X52">
        <v>403355</v>
      </c>
      <c r="Y52">
        <v>0.246</v>
      </c>
      <c r="Z52">
        <v>10</v>
      </c>
      <c r="AA52" t="s">
        <v>105</v>
      </c>
    </row>
    <row r="53" spans="1:27" x14ac:dyDescent="0.3">
      <c r="A53">
        <v>52</v>
      </c>
      <c r="B53">
        <v>52813</v>
      </c>
      <c r="C53" s="38">
        <v>45231</v>
      </c>
      <c r="D53" t="s">
        <v>71</v>
      </c>
      <c r="E53" t="s">
        <v>97</v>
      </c>
      <c r="F53" t="s">
        <v>91</v>
      </c>
      <c r="G53" t="s">
        <v>27</v>
      </c>
      <c r="H53">
        <v>11</v>
      </c>
      <c r="I53">
        <v>135</v>
      </c>
      <c r="J53">
        <v>12.3</v>
      </c>
      <c r="K53">
        <v>0.182</v>
      </c>
      <c r="L53">
        <v>110525</v>
      </c>
      <c r="M53">
        <v>10048</v>
      </c>
      <c r="N53">
        <v>2.5059999999999998</v>
      </c>
      <c r="O53">
        <v>0</v>
      </c>
      <c r="P53">
        <v>924200</v>
      </c>
      <c r="Q53">
        <v>276974</v>
      </c>
      <c r="R53">
        <v>137802.32999999999</v>
      </c>
      <c r="S53">
        <v>295435</v>
      </c>
      <c r="T53">
        <v>0.3</v>
      </c>
      <c r="U53">
        <v>2.0099999999999998</v>
      </c>
      <c r="V53">
        <v>6.7069999999999999</v>
      </c>
      <c r="W53">
        <v>896356</v>
      </c>
      <c r="X53">
        <v>129679</v>
      </c>
      <c r="Y53">
        <v>0.14499999999999999</v>
      </c>
      <c r="Z53">
        <v>11</v>
      </c>
      <c r="AA53" t="s">
        <v>106</v>
      </c>
    </row>
    <row r="54" spans="1:27" x14ac:dyDescent="0.3">
      <c r="A54">
        <v>53</v>
      </c>
      <c r="B54">
        <v>52814</v>
      </c>
      <c r="C54" s="38">
        <v>45232</v>
      </c>
      <c r="D54" t="s">
        <v>71</v>
      </c>
      <c r="E54" t="s">
        <v>31</v>
      </c>
      <c r="F54" t="s">
        <v>0</v>
      </c>
      <c r="G54" t="s">
        <v>26</v>
      </c>
      <c r="H54">
        <v>8</v>
      </c>
      <c r="I54">
        <v>71</v>
      </c>
      <c r="J54">
        <v>8.9</v>
      </c>
      <c r="K54">
        <v>0.125</v>
      </c>
      <c r="L54">
        <v>121983</v>
      </c>
      <c r="M54">
        <v>15248</v>
      </c>
      <c r="N54">
        <v>1.2150000000000001</v>
      </c>
      <c r="O54">
        <v>0.125</v>
      </c>
      <c r="P54">
        <v>589509</v>
      </c>
      <c r="Q54">
        <v>148225</v>
      </c>
      <c r="R54">
        <v>149247.79</v>
      </c>
      <c r="S54">
        <v>231260</v>
      </c>
      <c r="T54">
        <v>0.251</v>
      </c>
      <c r="U54">
        <v>0.99299999999999999</v>
      </c>
      <c r="V54">
        <v>3.95</v>
      </c>
      <c r="W54">
        <v>641746</v>
      </c>
      <c r="X54">
        <v>124026</v>
      </c>
      <c r="Y54">
        <v>0.193</v>
      </c>
      <c r="Z54">
        <v>11</v>
      </c>
      <c r="AA54" t="s">
        <v>106</v>
      </c>
    </row>
    <row r="55" spans="1:27" x14ac:dyDescent="0.3">
      <c r="A55">
        <v>54</v>
      </c>
      <c r="B55">
        <v>52816</v>
      </c>
      <c r="C55" s="38">
        <v>45233</v>
      </c>
      <c r="D55" t="s">
        <v>71</v>
      </c>
      <c r="E55" t="s">
        <v>32</v>
      </c>
      <c r="F55" t="s">
        <v>1</v>
      </c>
      <c r="G55" t="s">
        <v>27</v>
      </c>
      <c r="H55">
        <v>12</v>
      </c>
      <c r="I55">
        <v>124</v>
      </c>
      <c r="J55">
        <v>10.3</v>
      </c>
      <c r="K55">
        <v>0.41699999999999998</v>
      </c>
      <c r="L55">
        <v>221962</v>
      </c>
      <c r="M55">
        <v>18497</v>
      </c>
      <c r="N55">
        <v>1.006</v>
      </c>
      <c r="O55">
        <v>0.16700000000000001</v>
      </c>
      <c r="P55">
        <v>1334221</v>
      </c>
      <c r="Q55">
        <v>223196</v>
      </c>
      <c r="R55">
        <v>260751.11</v>
      </c>
      <c r="S55">
        <v>526626</v>
      </c>
      <c r="T55">
        <v>0.16700000000000001</v>
      </c>
      <c r="U55">
        <v>0.85599999999999998</v>
      </c>
      <c r="V55">
        <v>5.117</v>
      </c>
      <c r="W55">
        <v>0</v>
      </c>
      <c r="X55">
        <v>0</v>
      </c>
      <c r="Y55">
        <v>0</v>
      </c>
      <c r="Z55">
        <v>11</v>
      </c>
      <c r="AA55" t="s">
        <v>106</v>
      </c>
    </row>
    <row r="56" spans="1:27" x14ac:dyDescent="0.3">
      <c r="A56">
        <v>55</v>
      </c>
      <c r="B56">
        <v>52937</v>
      </c>
      <c r="C56" s="38">
        <v>45235</v>
      </c>
      <c r="D56" t="s">
        <v>71</v>
      </c>
      <c r="E56" t="s">
        <v>33</v>
      </c>
      <c r="F56" t="s">
        <v>85</v>
      </c>
      <c r="G56" t="s">
        <v>73</v>
      </c>
      <c r="H56">
        <v>10</v>
      </c>
      <c r="I56">
        <v>83</v>
      </c>
      <c r="J56">
        <v>8.3000000000000007</v>
      </c>
      <c r="K56">
        <v>0.6</v>
      </c>
      <c r="L56">
        <v>108423</v>
      </c>
      <c r="M56">
        <v>10842</v>
      </c>
      <c r="N56">
        <v>0.64700000000000002</v>
      </c>
      <c r="O56">
        <v>0</v>
      </c>
      <c r="P56">
        <v>805836</v>
      </c>
      <c r="Q56">
        <v>70129</v>
      </c>
      <c r="R56">
        <v>135498.57</v>
      </c>
      <c r="S56">
        <v>195748</v>
      </c>
      <c r="T56">
        <v>8.6999999999999994E-2</v>
      </c>
      <c r="U56">
        <v>0.51800000000000002</v>
      </c>
      <c r="V56">
        <v>5.9470000000000001</v>
      </c>
      <c r="W56">
        <v>0</v>
      </c>
      <c r="X56">
        <v>0</v>
      </c>
      <c r="Y56">
        <v>0</v>
      </c>
      <c r="Z56">
        <v>11</v>
      </c>
      <c r="AA56" t="s">
        <v>106</v>
      </c>
    </row>
    <row r="57" spans="1:27" x14ac:dyDescent="0.3">
      <c r="A57">
        <v>56</v>
      </c>
      <c r="B57">
        <v>52960</v>
      </c>
      <c r="C57" s="38">
        <v>45239</v>
      </c>
      <c r="D57" t="s">
        <v>71</v>
      </c>
      <c r="E57" t="s">
        <v>31</v>
      </c>
      <c r="F57" t="s">
        <v>92</v>
      </c>
      <c r="G57" t="s">
        <v>73</v>
      </c>
      <c r="H57">
        <v>8</v>
      </c>
      <c r="I57">
        <v>94</v>
      </c>
      <c r="J57">
        <v>11.8</v>
      </c>
      <c r="K57">
        <v>0.25</v>
      </c>
      <c r="L57">
        <v>84563</v>
      </c>
      <c r="M57">
        <v>10570</v>
      </c>
      <c r="N57">
        <v>1.048</v>
      </c>
      <c r="O57">
        <v>0.375</v>
      </c>
      <c r="P57">
        <v>681823</v>
      </c>
      <c r="Q57">
        <v>88614</v>
      </c>
      <c r="R57">
        <v>109824.78</v>
      </c>
      <c r="S57">
        <v>413822</v>
      </c>
      <c r="T57">
        <v>0.13</v>
      </c>
      <c r="U57">
        <v>0.80700000000000005</v>
      </c>
      <c r="V57">
        <v>6.2080000000000002</v>
      </c>
      <c r="W57">
        <v>0</v>
      </c>
      <c r="X57">
        <v>0</v>
      </c>
      <c r="Y57">
        <v>0</v>
      </c>
      <c r="Z57">
        <v>11</v>
      </c>
      <c r="AA57" t="s">
        <v>106</v>
      </c>
    </row>
    <row r="58" spans="1:27" x14ac:dyDescent="0.3">
      <c r="A58">
        <v>57</v>
      </c>
      <c r="B58">
        <v>52815</v>
      </c>
      <c r="C58" s="38">
        <v>45240</v>
      </c>
      <c r="D58" t="s">
        <v>71</v>
      </c>
      <c r="E58" t="s">
        <v>32</v>
      </c>
      <c r="F58" t="s">
        <v>0</v>
      </c>
      <c r="G58" t="s">
        <v>26</v>
      </c>
      <c r="H58">
        <v>9</v>
      </c>
      <c r="I58">
        <v>79</v>
      </c>
      <c r="J58">
        <v>8.8000000000000007</v>
      </c>
      <c r="K58">
        <v>0.222</v>
      </c>
      <c r="L58">
        <v>140775</v>
      </c>
      <c r="M58">
        <v>15642</v>
      </c>
      <c r="N58">
        <v>0.78400000000000003</v>
      </c>
      <c r="O58">
        <v>0</v>
      </c>
      <c r="P58">
        <v>651024</v>
      </c>
      <c r="Q58">
        <v>110393</v>
      </c>
      <c r="R58">
        <v>168040.29</v>
      </c>
      <c r="S58">
        <v>271407</v>
      </c>
      <c r="T58">
        <v>0.17</v>
      </c>
      <c r="U58">
        <v>0.65700000000000003</v>
      </c>
      <c r="V58">
        <v>3.8740000000000001</v>
      </c>
      <c r="W58">
        <v>647733</v>
      </c>
      <c r="X58">
        <v>149628</v>
      </c>
      <c r="Y58">
        <v>0.23100000000000001</v>
      </c>
      <c r="Z58">
        <v>11</v>
      </c>
      <c r="AA58" t="s">
        <v>106</v>
      </c>
    </row>
    <row r="59" spans="1:27" x14ac:dyDescent="0.3">
      <c r="A59">
        <v>58</v>
      </c>
      <c r="B59">
        <v>52817</v>
      </c>
      <c r="C59" s="38">
        <v>45240</v>
      </c>
      <c r="D59" t="s">
        <v>71</v>
      </c>
      <c r="E59" t="s">
        <v>32</v>
      </c>
      <c r="F59" t="s">
        <v>89</v>
      </c>
      <c r="G59" t="s">
        <v>27</v>
      </c>
      <c r="H59">
        <v>12</v>
      </c>
      <c r="I59">
        <v>164</v>
      </c>
      <c r="J59">
        <v>13.7</v>
      </c>
      <c r="K59">
        <v>0.16700000000000001</v>
      </c>
      <c r="L59">
        <v>134814</v>
      </c>
      <c r="M59">
        <v>11234</v>
      </c>
      <c r="N59">
        <v>1.4850000000000001</v>
      </c>
      <c r="O59">
        <v>8.3000000000000004E-2</v>
      </c>
      <c r="P59">
        <v>986403</v>
      </c>
      <c r="Q59">
        <v>200174</v>
      </c>
      <c r="R59">
        <v>164489</v>
      </c>
      <c r="S59">
        <v>334620</v>
      </c>
      <c r="T59">
        <v>0.20300000000000001</v>
      </c>
      <c r="U59">
        <v>1.2170000000000001</v>
      </c>
      <c r="V59">
        <v>5.9969999999999999</v>
      </c>
      <c r="W59">
        <v>811781</v>
      </c>
      <c r="X59">
        <v>185520</v>
      </c>
      <c r="Y59">
        <v>0.22900000000000001</v>
      </c>
      <c r="Z59">
        <v>11</v>
      </c>
      <c r="AA59" t="s">
        <v>106</v>
      </c>
    </row>
    <row r="60" spans="1:27" x14ac:dyDescent="0.3">
      <c r="A60">
        <v>59</v>
      </c>
      <c r="B60">
        <v>52961</v>
      </c>
      <c r="C60" s="38">
        <v>45242</v>
      </c>
      <c r="D60" t="s">
        <v>71</v>
      </c>
      <c r="E60" t="s">
        <v>33</v>
      </c>
      <c r="F60" t="s">
        <v>90</v>
      </c>
      <c r="G60" t="s">
        <v>73</v>
      </c>
      <c r="H60">
        <v>9</v>
      </c>
      <c r="I60">
        <v>83</v>
      </c>
      <c r="J60">
        <v>9.1999999999999993</v>
      </c>
      <c r="K60">
        <v>0.33300000000000002</v>
      </c>
      <c r="L60">
        <v>97680</v>
      </c>
      <c r="M60">
        <v>10853</v>
      </c>
      <c r="N60">
        <v>1.349</v>
      </c>
      <c r="O60">
        <v>0</v>
      </c>
      <c r="P60">
        <v>722489</v>
      </c>
      <c r="Q60">
        <v>131767</v>
      </c>
      <c r="R60">
        <v>132928.18</v>
      </c>
      <c r="S60">
        <v>211820</v>
      </c>
      <c r="T60">
        <v>0.182</v>
      </c>
      <c r="U60">
        <v>0.99099999999999999</v>
      </c>
      <c r="V60">
        <v>5.4349999999999996</v>
      </c>
      <c r="W60">
        <v>658107</v>
      </c>
      <c r="X60">
        <v>53464</v>
      </c>
      <c r="Y60">
        <v>8.1000000000000003E-2</v>
      </c>
      <c r="Z60">
        <v>11</v>
      </c>
      <c r="AA60" t="s">
        <v>106</v>
      </c>
    </row>
    <row r="61" spans="1:27" x14ac:dyDescent="0.3">
      <c r="A61">
        <v>60</v>
      </c>
      <c r="B61">
        <v>52928</v>
      </c>
      <c r="C61" s="38">
        <v>45243</v>
      </c>
      <c r="D61" t="s">
        <v>71</v>
      </c>
      <c r="E61" t="s">
        <v>100</v>
      </c>
      <c r="F61" t="s">
        <v>102</v>
      </c>
      <c r="G61" t="s">
        <v>26</v>
      </c>
      <c r="H61">
        <v>6</v>
      </c>
      <c r="I61">
        <v>54</v>
      </c>
      <c r="J61">
        <v>9</v>
      </c>
      <c r="K61">
        <v>0.5</v>
      </c>
      <c r="L61">
        <v>62535</v>
      </c>
      <c r="M61">
        <v>10422</v>
      </c>
      <c r="N61">
        <v>0.45600000000000002</v>
      </c>
      <c r="O61">
        <v>0.16700000000000001</v>
      </c>
      <c r="P61">
        <v>234178</v>
      </c>
      <c r="Q61">
        <v>28538</v>
      </c>
      <c r="R61">
        <v>81573.119999999995</v>
      </c>
      <c r="S61">
        <v>157265</v>
      </c>
      <c r="T61">
        <v>0.122</v>
      </c>
      <c r="U61">
        <v>0.35</v>
      </c>
      <c r="V61">
        <v>2.871</v>
      </c>
      <c r="W61">
        <v>213579</v>
      </c>
      <c r="X61">
        <v>60504</v>
      </c>
      <c r="Y61">
        <v>0.28299999999999997</v>
      </c>
      <c r="Z61">
        <v>11</v>
      </c>
      <c r="AA61" t="s">
        <v>106</v>
      </c>
    </row>
    <row r="62" spans="1:27" x14ac:dyDescent="0.3">
      <c r="A62">
        <v>61</v>
      </c>
      <c r="B62">
        <v>52765</v>
      </c>
      <c r="C62" s="38">
        <v>45244</v>
      </c>
      <c r="D62" t="s">
        <v>71</v>
      </c>
      <c r="E62" t="s">
        <v>77</v>
      </c>
      <c r="F62" t="s">
        <v>1</v>
      </c>
      <c r="G62" t="s">
        <v>27</v>
      </c>
      <c r="H62">
        <v>12</v>
      </c>
      <c r="I62">
        <v>155</v>
      </c>
      <c r="J62">
        <v>12.9</v>
      </c>
      <c r="K62">
        <v>0.25</v>
      </c>
      <c r="L62">
        <v>1363250</v>
      </c>
      <c r="M62">
        <v>105721</v>
      </c>
      <c r="N62">
        <v>1.208</v>
      </c>
      <c r="O62">
        <v>0.33300000000000002</v>
      </c>
      <c r="P62">
        <v>6939172</v>
      </c>
      <c r="Q62">
        <v>1647041</v>
      </c>
      <c r="R62">
        <v>1307738.6100000001</v>
      </c>
      <c r="S62">
        <v>798814</v>
      </c>
      <c r="T62">
        <v>0.23699999999999999</v>
      </c>
      <c r="U62">
        <v>1.2589999999999999</v>
      </c>
      <c r="V62">
        <v>5.306</v>
      </c>
      <c r="W62">
        <v>7508876</v>
      </c>
      <c r="X62">
        <v>1037174</v>
      </c>
      <c r="Y62">
        <v>0.13800000000000001</v>
      </c>
      <c r="Z62">
        <v>11</v>
      </c>
      <c r="AA62" t="s">
        <v>106</v>
      </c>
    </row>
    <row r="63" spans="1:27" x14ac:dyDescent="0.3">
      <c r="A63">
        <v>62</v>
      </c>
      <c r="B63">
        <v>52993</v>
      </c>
      <c r="C63" s="38">
        <v>45246</v>
      </c>
      <c r="D63" t="s">
        <v>71</v>
      </c>
      <c r="E63" t="s">
        <v>31</v>
      </c>
      <c r="F63" t="s">
        <v>84</v>
      </c>
      <c r="G63" t="s">
        <v>27</v>
      </c>
      <c r="H63">
        <v>11</v>
      </c>
      <c r="I63">
        <v>144</v>
      </c>
      <c r="J63">
        <v>13.1</v>
      </c>
      <c r="K63">
        <v>0.182</v>
      </c>
      <c r="L63">
        <v>141398</v>
      </c>
      <c r="M63">
        <v>12082</v>
      </c>
      <c r="N63">
        <v>1.462</v>
      </c>
      <c r="O63">
        <v>0.27300000000000002</v>
      </c>
      <c r="P63">
        <v>1224137</v>
      </c>
      <c r="Q63">
        <v>206761</v>
      </c>
      <c r="R63">
        <v>162882.5</v>
      </c>
      <c r="S63">
        <v>394368</v>
      </c>
      <c r="T63">
        <v>0.16900000000000001</v>
      </c>
      <c r="U63">
        <v>1.2689999999999999</v>
      </c>
      <c r="V63">
        <v>7.5149999999999997</v>
      </c>
      <c r="W63">
        <v>1642867</v>
      </c>
      <c r="X63">
        <v>172630</v>
      </c>
      <c r="Y63">
        <v>0.105</v>
      </c>
      <c r="Z63">
        <v>11</v>
      </c>
      <c r="AA63" t="s">
        <v>106</v>
      </c>
    </row>
    <row r="64" spans="1:27" x14ac:dyDescent="0.3">
      <c r="A64">
        <v>63</v>
      </c>
      <c r="B64">
        <v>52766</v>
      </c>
      <c r="C64" s="38">
        <v>45247</v>
      </c>
      <c r="D64" t="s">
        <v>71</v>
      </c>
      <c r="E64" t="s">
        <v>32</v>
      </c>
      <c r="F64" t="s">
        <v>1</v>
      </c>
      <c r="G64" t="s">
        <v>27</v>
      </c>
      <c r="H64">
        <v>12</v>
      </c>
      <c r="I64">
        <v>146</v>
      </c>
      <c r="J64">
        <v>12.2</v>
      </c>
      <c r="K64">
        <v>0.33300000000000002</v>
      </c>
      <c r="L64">
        <v>923175</v>
      </c>
      <c r="M64">
        <v>73156</v>
      </c>
      <c r="N64">
        <v>0.93500000000000005</v>
      </c>
      <c r="O64">
        <v>8.3000000000000004E-2</v>
      </c>
      <c r="P64">
        <v>3381897</v>
      </c>
      <c r="Q64">
        <v>863165</v>
      </c>
      <c r="R64">
        <v>916763.61</v>
      </c>
      <c r="S64">
        <v>551347</v>
      </c>
      <c r="T64">
        <v>0.255</v>
      </c>
      <c r="U64">
        <v>0.94199999999999995</v>
      </c>
      <c r="V64">
        <v>3.6890000000000001</v>
      </c>
      <c r="W64">
        <v>3909752</v>
      </c>
      <c r="X64">
        <v>440422</v>
      </c>
      <c r="Y64">
        <v>0.113</v>
      </c>
      <c r="Z64">
        <v>11</v>
      </c>
      <c r="AA64" t="s">
        <v>106</v>
      </c>
    </row>
    <row r="65" spans="1:27" x14ac:dyDescent="0.3">
      <c r="A65">
        <v>64</v>
      </c>
      <c r="B65">
        <v>52930</v>
      </c>
      <c r="C65" s="38">
        <v>45247</v>
      </c>
      <c r="D65" t="s">
        <v>71</v>
      </c>
      <c r="E65" t="s">
        <v>32</v>
      </c>
      <c r="F65" t="s">
        <v>74</v>
      </c>
      <c r="G65" t="s">
        <v>26</v>
      </c>
      <c r="H65">
        <v>8</v>
      </c>
      <c r="I65">
        <v>76</v>
      </c>
      <c r="J65">
        <v>9.5</v>
      </c>
      <c r="K65">
        <v>0.375</v>
      </c>
      <c r="L65">
        <v>125313</v>
      </c>
      <c r="M65">
        <v>15664</v>
      </c>
      <c r="N65">
        <v>6.0000000000000001E-3</v>
      </c>
      <c r="O65">
        <v>0.375</v>
      </c>
      <c r="P65">
        <v>556374</v>
      </c>
      <c r="Q65">
        <v>750</v>
      </c>
      <c r="R65">
        <v>151625.14000000001</v>
      </c>
      <c r="S65">
        <v>217825</v>
      </c>
      <c r="T65">
        <v>1E-3</v>
      </c>
      <c r="U65">
        <v>5.0000000000000001E-3</v>
      </c>
      <c r="V65">
        <v>3.669</v>
      </c>
      <c r="W65">
        <v>590516</v>
      </c>
      <c r="X65">
        <v>75098</v>
      </c>
      <c r="Y65">
        <v>0.127</v>
      </c>
      <c r="Z65">
        <v>11</v>
      </c>
      <c r="AA65" t="s">
        <v>106</v>
      </c>
    </row>
    <row r="66" spans="1:27" x14ac:dyDescent="0.3">
      <c r="A66">
        <v>65</v>
      </c>
      <c r="B66">
        <v>52969</v>
      </c>
      <c r="C66" s="38">
        <v>45249</v>
      </c>
      <c r="D66" t="s">
        <v>71</v>
      </c>
      <c r="E66" t="s">
        <v>33</v>
      </c>
      <c r="F66" t="s">
        <v>72</v>
      </c>
      <c r="G66" t="s">
        <v>73</v>
      </c>
      <c r="H66">
        <v>9</v>
      </c>
      <c r="I66">
        <v>81</v>
      </c>
      <c r="J66">
        <v>9</v>
      </c>
      <c r="K66">
        <v>0.33300000000000002</v>
      </c>
      <c r="L66">
        <v>101155</v>
      </c>
      <c r="M66">
        <v>11239</v>
      </c>
      <c r="N66">
        <v>1.855</v>
      </c>
      <c r="O66">
        <v>0</v>
      </c>
      <c r="P66">
        <v>726026</v>
      </c>
      <c r="Q66">
        <v>187624</v>
      </c>
      <c r="R66">
        <v>126324.55</v>
      </c>
      <c r="S66">
        <v>161551</v>
      </c>
      <c r="T66">
        <v>0.25800000000000001</v>
      </c>
      <c r="U66">
        <v>1.4850000000000001</v>
      </c>
      <c r="V66">
        <v>5.7469999999999999</v>
      </c>
      <c r="W66">
        <v>594111</v>
      </c>
      <c r="X66">
        <v>112396</v>
      </c>
      <c r="Y66">
        <v>0.189</v>
      </c>
      <c r="Z66">
        <v>11</v>
      </c>
      <c r="AA66" t="s">
        <v>106</v>
      </c>
    </row>
    <row r="67" spans="1:27" x14ac:dyDescent="0.3">
      <c r="A67">
        <v>66</v>
      </c>
      <c r="B67">
        <v>52963</v>
      </c>
      <c r="C67" s="38">
        <v>45251</v>
      </c>
      <c r="D67" t="s">
        <v>71</v>
      </c>
      <c r="E67" t="s">
        <v>77</v>
      </c>
      <c r="F67" t="s">
        <v>102</v>
      </c>
      <c r="G67" t="s">
        <v>26</v>
      </c>
      <c r="H67">
        <v>7</v>
      </c>
      <c r="I67">
        <v>61</v>
      </c>
      <c r="J67">
        <v>8.6999999999999993</v>
      </c>
      <c r="K67">
        <v>0.57099999999999995</v>
      </c>
      <c r="L67">
        <v>76768</v>
      </c>
      <c r="M67">
        <v>9752</v>
      </c>
      <c r="N67">
        <v>0.84699999999999998</v>
      </c>
      <c r="O67">
        <v>0</v>
      </c>
      <c r="P67">
        <v>296473</v>
      </c>
      <c r="Q67">
        <v>65055</v>
      </c>
      <c r="R67">
        <v>90904.37</v>
      </c>
      <c r="S67">
        <v>190523</v>
      </c>
      <c r="T67">
        <v>0.219</v>
      </c>
      <c r="U67">
        <v>0.71599999999999997</v>
      </c>
      <c r="V67">
        <v>3.2610000000000001</v>
      </c>
      <c r="W67">
        <v>421580</v>
      </c>
      <c r="X67">
        <v>92071</v>
      </c>
      <c r="Y67">
        <v>0.218</v>
      </c>
      <c r="Z67">
        <v>11</v>
      </c>
      <c r="AA67" t="s">
        <v>106</v>
      </c>
    </row>
    <row r="68" spans="1:27" x14ac:dyDescent="0.3">
      <c r="A68">
        <v>67</v>
      </c>
      <c r="B68">
        <v>52968</v>
      </c>
      <c r="C68" s="38">
        <v>45252</v>
      </c>
      <c r="D68" t="s">
        <v>71</v>
      </c>
      <c r="E68" t="s">
        <v>97</v>
      </c>
      <c r="F68" t="s">
        <v>89</v>
      </c>
      <c r="G68" t="s">
        <v>27</v>
      </c>
      <c r="H68">
        <v>8</v>
      </c>
      <c r="I68">
        <v>78</v>
      </c>
      <c r="J68">
        <v>9.8000000000000007</v>
      </c>
      <c r="K68">
        <v>0.25</v>
      </c>
      <c r="L68">
        <v>80053</v>
      </c>
      <c r="M68">
        <v>10007</v>
      </c>
      <c r="N68">
        <v>2.0960000000000001</v>
      </c>
      <c r="O68">
        <v>0</v>
      </c>
      <c r="P68">
        <v>507525</v>
      </c>
      <c r="Q68">
        <v>167810</v>
      </c>
      <c r="R68">
        <v>109626.5</v>
      </c>
      <c r="S68">
        <v>207997</v>
      </c>
      <c r="T68">
        <v>0.33100000000000002</v>
      </c>
      <c r="U68">
        <v>1.5309999999999999</v>
      </c>
      <c r="V68">
        <v>4.63</v>
      </c>
      <c r="W68">
        <v>543699</v>
      </c>
      <c r="X68">
        <v>74489</v>
      </c>
      <c r="Y68">
        <v>0.13700000000000001</v>
      </c>
      <c r="Z68">
        <v>11</v>
      </c>
      <c r="AA68" t="s">
        <v>106</v>
      </c>
    </row>
    <row r="69" spans="1:27" x14ac:dyDescent="0.3">
      <c r="A69">
        <v>68</v>
      </c>
      <c r="B69">
        <v>52963</v>
      </c>
      <c r="C69" s="38">
        <v>45253</v>
      </c>
      <c r="D69" t="s">
        <v>71</v>
      </c>
      <c r="E69" t="s">
        <v>31</v>
      </c>
      <c r="F69" t="s">
        <v>102</v>
      </c>
      <c r="G69" t="s">
        <v>26</v>
      </c>
      <c r="H69">
        <v>8</v>
      </c>
      <c r="I69">
        <v>72</v>
      </c>
      <c r="J69">
        <v>9</v>
      </c>
      <c r="K69">
        <v>0.5</v>
      </c>
      <c r="L69">
        <v>93750</v>
      </c>
      <c r="M69">
        <v>9844</v>
      </c>
      <c r="N69">
        <v>1.012</v>
      </c>
      <c r="O69">
        <v>0.625</v>
      </c>
      <c r="P69">
        <v>479196</v>
      </c>
      <c r="Q69">
        <v>94859</v>
      </c>
      <c r="R69">
        <v>100688.12</v>
      </c>
      <c r="S69">
        <v>256895</v>
      </c>
      <c r="T69">
        <v>0.19800000000000001</v>
      </c>
      <c r="U69">
        <v>0.94199999999999995</v>
      </c>
      <c r="V69">
        <v>4.7590000000000003</v>
      </c>
      <c r="W69">
        <v>421580</v>
      </c>
      <c r="X69">
        <v>92071</v>
      </c>
      <c r="Y69">
        <v>0.218</v>
      </c>
      <c r="Z69">
        <v>11</v>
      </c>
      <c r="AA69" t="s">
        <v>106</v>
      </c>
    </row>
    <row r="70" spans="1:27" x14ac:dyDescent="0.3">
      <c r="A70">
        <v>69</v>
      </c>
      <c r="B70">
        <v>52970</v>
      </c>
      <c r="C70" s="38">
        <v>45253</v>
      </c>
      <c r="D70" t="s">
        <v>71</v>
      </c>
      <c r="E70" t="s">
        <v>31</v>
      </c>
      <c r="F70" t="s">
        <v>85</v>
      </c>
      <c r="G70" t="s">
        <v>73</v>
      </c>
      <c r="H70">
        <v>8</v>
      </c>
      <c r="I70">
        <v>60</v>
      </c>
      <c r="J70">
        <v>7.5</v>
      </c>
      <c r="K70">
        <v>0.25</v>
      </c>
      <c r="L70">
        <v>80157</v>
      </c>
      <c r="M70">
        <v>10020</v>
      </c>
      <c r="N70">
        <v>1.296</v>
      </c>
      <c r="O70">
        <v>0.25</v>
      </c>
      <c r="P70">
        <v>387967</v>
      </c>
      <c r="Q70">
        <v>103885</v>
      </c>
      <c r="R70">
        <v>107233.57</v>
      </c>
      <c r="S70">
        <v>156700</v>
      </c>
      <c r="T70">
        <v>0.26800000000000002</v>
      </c>
      <c r="U70">
        <v>0.96899999999999997</v>
      </c>
      <c r="V70">
        <v>3.6179999999999999</v>
      </c>
      <c r="W70">
        <v>492917</v>
      </c>
      <c r="X70">
        <v>59455</v>
      </c>
      <c r="Y70">
        <v>0.121</v>
      </c>
      <c r="Z70">
        <v>11</v>
      </c>
      <c r="AA70" t="s">
        <v>106</v>
      </c>
    </row>
    <row r="71" spans="1:27" x14ac:dyDescent="0.3">
      <c r="A71">
        <v>70</v>
      </c>
      <c r="B71">
        <v>52992</v>
      </c>
      <c r="C71" s="38">
        <v>45254</v>
      </c>
      <c r="D71" t="s">
        <v>71</v>
      </c>
      <c r="E71" t="s">
        <v>32</v>
      </c>
      <c r="F71" t="s">
        <v>0</v>
      </c>
      <c r="G71" t="s">
        <v>26</v>
      </c>
      <c r="H71">
        <v>8</v>
      </c>
      <c r="I71">
        <v>63</v>
      </c>
      <c r="J71">
        <v>7.9</v>
      </c>
      <c r="K71">
        <v>0.375</v>
      </c>
      <c r="L71">
        <v>124322</v>
      </c>
      <c r="M71">
        <v>15540</v>
      </c>
      <c r="N71">
        <v>0.81200000000000006</v>
      </c>
      <c r="O71">
        <v>0</v>
      </c>
      <c r="P71">
        <v>622152</v>
      </c>
      <c r="Q71">
        <v>100961</v>
      </c>
      <c r="R71">
        <v>151587.79</v>
      </c>
      <c r="S71">
        <v>327848</v>
      </c>
      <c r="T71">
        <v>0.16200000000000001</v>
      </c>
      <c r="U71">
        <v>0.66600000000000004</v>
      </c>
      <c r="V71">
        <v>4.1040000000000001</v>
      </c>
      <c r="W71">
        <v>755902</v>
      </c>
      <c r="X71">
        <v>135934</v>
      </c>
      <c r="Y71">
        <v>0.18</v>
      </c>
      <c r="Z71">
        <v>11</v>
      </c>
      <c r="AA71" t="s">
        <v>106</v>
      </c>
    </row>
    <row r="72" spans="1:27" x14ac:dyDescent="0.3">
      <c r="A72">
        <v>71</v>
      </c>
      <c r="B72">
        <v>52995</v>
      </c>
      <c r="C72" s="38">
        <v>45255</v>
      </c>
      <c r="D72" t="s">
        <v>71</v>
      </c>
      <c r="E72" t="s">
        <v>95</v>
      </c>
      <c r="F72" t="s">
        <v>96</v>
      </c>
      <c r="G72" t="s">
        <v>27</v>
      </c>
      <c r="H72">
        <v>10</v>
      </c>
      <c r="I72">
        <v>122</v>
      </c>
      <c r="J72">
        <v>12.2</v>
      </c>
      <c r="K72">
        <v>0.4</v>
      </c>
      <c r="L72">
        <v>147313</v>
      </c>
      <c r="M72">
        <v>14731</v>
      </c>
      <c r="N72">
        <v>1.26</v>
      </c>
      <c r="O72">
        <v>0.2</v>
      </c>
      <c r="P72">
        <v>982820</v>
      </c>
      <c r="Q72">
        <v>185544</v>
      </c>
      <c r="R72">
        <v>166743.53</v>
      </c>
      <c r="S72">
        <v>222867</v>
      </c>
      <c r="T72">
        <v>0.189</v>
      </c>
      <c r="U72">
        <v>1.113</v>
      </c>
      <c r="V72">
        <v>5.8940000000000001</v>
      </c>
      <c r="W72">
        <v>814680</v>
      </c>
      <c r="X72">
        <v>189343</v>
      </c>
      <c r="Y72">
        <v>0.23200000000000001</v>
      </c>
      <c r="Z72">
        <v>11</v>
      </c>
      <c r="AA72" t="s">
        <v>106</v>
      </c>
    </row>
    <row r="73" spans="1:27" x14ac:dyDescent="0.3">
      <c r="A73">
        <v>72</v>
      </c>
      <c r="B73">
        <v>52996</v>
      </c>
      <c r="C73" s="38">
        <v>45256</v>
      </c>
      <c r="D73" t="s">
        <v>71</v>
      </c>
      <c r="E73" t="s">
        <v>33</v>
      </c>
      <c r="F73" t="s">
        <v>93</v>
      </c>
      <c r="G73" t="s">
        <v>27</v>
      </c>
      <c r="H73">
        <v>10</v>
      </c>
      <c r="I73">
        <v>132</v>
      </c>
      <c r="J73">
        <v>13.2</v>
      </c>
      <c r="K73">
        <v>0.3</v>
      </c>
      <c r="L73">
        <v>112310</v>
      </c>
      <c r="M73">
        <v>11231</v>
      </c>
      <c r="N73">
        <v>2.3220000000000001</v>
      </c>
      <c r="O73">
        <v>0.2</v>
      </c>
      <c r="P73">
        <v>1201922</v>
      </c>
      <c r="Q73">
        <v>260807</v>
      </c>
      <c r="R73">
        <v>149226.26</v>
      </c>
      <c r="S73">
        <v>237335</v>
      </c>
      <c r="T73">
        <v>0.217</v>
      </c>
      <c r="U73">
        <v>1.748</v>
      </c>
      <c r="V73">
        <v>8.0540000000000003</v>
      </c>
      <c r="W73">
        <v>853002</v>
      </c>
      <c r="X73">
        <v>153512</v>
      </c>
      <c r="Y73">
        <v>0.18</v>
      </c>
      <c r="Z73">
        <v>11</v>
      </c>
      <c r="AA73" t="s">
        <v>106</v>
      </c>
    </row>
    <row r="74" spans="1:27" x14ac:dyDescent="0.3">
      <c r="A74">
        <v>73</v>
      </c>
      <c r="B74">
        <v>52976</v>
      </c>
      <c r="C74" s="38">
        <v>45259</v>
      </c>
      <c r="D74" t="s">
        <v>71</v>
      </c>
      <c r="E74" t="s">
        <v>97</v>
      </c>
      <c r="F74" t="s">
        <v>85</v>
      </c>
      <c r="G74" t="s">
        <v>73</v>
      </c>
      <c r="H74">
        <v>9</v>
      </c>
      <c r="I74">
        <v>83</v>
      </c>
      <c r="J74">
        <v>9.1999999999999993</v>
      </c>
      <c r="K74">
        <v>0.44400000000000001</v>
      </c>
      <c r="L74">
        <v>97600</v>
      </c>
      <c r="M74">
        <v>10844</v>
      </c>
      <c r="N74">
        <v>0.77</v>
      </c>
      <c r="O74">
        <v>0</v>
      </c>
      <c r="P74">
        <v>472589</v>
      </c>
      <c r="Q74">
        <v>75121</v>
      </c>
      <c r="R74">
        <v>124676.07</v>
      </c>
      <c r="S74">
        <v>264819</v>
      </c>
      <c r="T74">
        <v>0.159</v>
      </c>
      <c r="U74">
        <v>0.60299999999999998</v>
      </c>
      <c r="V74">
        <v>3.7909999999999999</v>
      </c>
      <c r="W74">
        <v>0</v>
      </c>
      <c r="X74">
        <v>0</v>
      </c>
      <c r="Y74">
        <v>0</v>
      </c>
      <c r="Z74">
        <v>11</v>
      </c>
      <c r="AA74" t="s">
        <v>106</v>
      </c>
    </row>
    <row r="75" spans="1:27" x14ac:dyDescent="0.3">
      <c r="A75">
        <v>74</v>
      </c>
      <c r="B75">
        <v>52994</v>
      </c>
      <c r="C75" s="38">
        <v>45260</v>
      </c>
      <c r="D75" t="s">
        <v>71</v>
      </c>
      <c r="E75" t="s">
        <v>31</v>
      </c>
      <c r="F75" t="s">
        <v>0</v>
      </c>
      <c r="G75" t="s">
        <v>26</v>
      </c>
      <c r="H75">
        <v>9</v>
      </c>
      <c r="I75">
        <v>74</v>
      </c>
      <c r="J75">
        <v>8.1999999999999993</v>
      </c>
      <c r="K75">
        <v>0.111</v>
      </c>
      <c r="L75">
        <v>141341</v>
      </c>
      <c r="M75">
        <v>15705</v>
      </c>
      <c r="N75">
        <v>0.88900000000000001</v>
      </c>
      <c r="O75">
        <v>0.111</v>
      </c>
      <c r="P75">
        <v>583465</v>
      </c>
      <c r="Q75">
        <v>125656</v>
      </c>
      <c r="R75">
        <v>168967.79</v>
      </c>
      <c r="S75">
        <v>223738</v>
      </c>
      <c r="T75">
        <v>0.215</v>
      </c>
      <c r="U75">
        <v>0.74399999999999999</v>
      </c>
      <c r="V75">
        <v>3.4529999999999998</v>
      </c>
      <c r="W75">
        <v>388366</v>
      </c>
      <c r="X75">
        <v>115742</v>
      </c>
      <c r="Y75">
        <v>0.29799999999999999</v>
      </c>
      <c r="Z75">
        <v>11</v>
      </c>
      <c r="AA75" t="s">
        <v>106</v>
      </c>
    </row>
    <row r="76" spans="1:27" x14ac:dyDescent="0.3">
      <c r="A76">
        <v>75</v>
      </c>
      <c r="B76">
        <v>53007</v>
      </c>
      <c r="C76" s="38">
        <v>45261</v>
      </c>
      <c r="D76" t="s">
        <v>71</v>
      </c>
      <c r="E76" t="s">
        <v>32</v>
      </c>
      <c r="F76" t="s">
        <v>1</v>
      </c>
      <c r="G76" t="s">
        <v>27</v>
      </c>
      <c r="H76">
        <v>9</v>
      </c>
      <c r="I76">
        <v>90</v>
      </c>
      <c r="J76">
        <v>10</v>
      </c>
      <c r="K76">
        <v>0.33300000000000002</v>
      </c>
      <c r="L76">
        <v>357167</v>
      </c>
      <c r="M76">
        <v>38196</v>
      </c>
      <c r="N76">
        <v>0.67900000000000005</v>
      </c>
      <c r="O76">
        <v>0.222</v>
      </c>
      <c r="P76">
        <v>1165493</v>
      </c>
      <c r="Q76">
        <v>242525</v>
      </c>
      <c r="R76">
        <v>382556.11</v>
      </c>
      <c r="S76">
        <v>285716</v>
      </c>
      <c r="T76">
        <v>0.20799999999999999</v>
      </c>
      <c r="U76">
        <v>0.63400000000000001</v>
      </c>
      <c r="V76">
        <v>3.0470000000000002</v>
      </c>
      <c r="W76">
        <v>1221321</v>
      </c>
      <c r="X76">
        <v>282312</v>
      </c>
      <c r="Y76">
        <v>0.23100000000000001</v>
      </c>
      <c r="Z76">
        <v>12</v>
      </c>
      <c r="AA76" t="s">
        <v>106</v>
      </c>
    </row>
    <row r="77" spans="1:27" x14ac:dyDescent="0.3">
      <c r="A77">
        <v>76</v>
      </c>
      <c r="B77">
        <v>53008</v>
      </c>
      <c r="C77" s="38">
        <v>45262</v>
      </c>
      <c r="D77" t="s">
        <v>71</v>
      </c>
      <c r="E77" t="s">
        <v>95</v>
      </c>
      <c r="F77" t="s">
        <v>131</v>
      </c>
      <c r="G77" t="s">
        <v>27</v>
      </c>
      <c r="H77">
        <v>11</v>
      </c>
      <c r="I77">
        <v>131</v>
      </c>
      <c r="J77">
        <v>11.9</v>
      </c>
      <c r="K77">
        <v>0.36399999999999999</v>
      </c>
      <c r="L77">
        <v>139624</v>
      </c>
      <c r="M77">
        <v>12693</v>
      </c>
      <c r="N77">
        <v>0.56499999999999995</v>
      </c>
      <c r="O77">
        <v>0.27300000000000002</v>
      </c>
      <c r="P77">
        <v>782628</v>
      </c>
      <c r="Q77">
        <v>78918</v>
      </c>
      <c r="R77">
        <v>167285</v>
      </c>
      <c r="S77">
        <v>203817</v>
      </c>
      <c r="T77">
        <v>0.10100000000000001</v>
      </c>
      <c r="U77">
        <v>0.47199999999999998</v>
      </c>
      <c r="V77">
        <v>4.6779999999999999</v>
      </c>
      <c r="W77">
        <v>1012486</v>
      </c>
      <c r="X77">
        <v>218740</v>
      </c>
      <c r="Y77">
        <v>0.216</v>
      </c>
      <c r="Z77">
        <v>12</v>
      </c>
      <c r="AA77" t="s">
        <v>106</v>
      </c>
    </row>
    <row r="78" spans="1:27" x14ac:dyDescent="0.3">
      <c r="A78">
        <v>77</v>
      </c>
      <c r="B78">
        <v>53009</v>
      </c>
      <c r="C78" s="38">
        <v>45263</v>
      </c>
      <c r="D78" t="s">
        <v>71</v>
      </c>
      <c r="E78" t="s">
        <v>33</v>
      </c>
      <c r="F78" t="s">
        <v>91</v>
      </c>
      <c r="G78" t="s">
        <v>27</v>
      </c>
      <c r="H78">
        <v>11</v>
      </c>
      <c r="I78">
        <v>139</v>
      </c>
      <c r="J78">
        <v>12.6</v>
      </c>
      <c r="K78">
        <v>0.45500000000000002</v>
      </c>
      <c r="L78">
        <v>162203</v>
      </c>
      <c r="M78">
        <v>14746</v>
      </c>
      <c r="N78">
        <v>1.714</v>
      </c>
      <c r="O78">
        <v>0.182</v>
      </c>
      <c r="P78">
        <v>1227603</v>
      </c>
      <c r="Q78">
        <v>278020</v>
      </c>
      <c r="R78">
        <v>189678.58</v>
      </c>
      <c r="S78">
        <v>268261</v>
      </c>
      <c r="T78">
        <v>0.22600000000000001</v>
      </c>
      <c r="U78">
        <v>1.466</v>
      </c>
      <c r="V78">
        <v>6.4720000000000004</v>
      </c>
      <c r="W78">
        <v>1246414</v>
      </c>
      <c r="X78">
        <v>270721</v>
      </c>
      <c r="Y78">
        <v>0.217</v>
      </c>
      <c r="Z78">
        <v>12</v>
      </c>
      <c r="AA78" t="s">
        <v>106</v>
      </c>
    </row>
    <row r="79" spans="1:27" x14ac:dyDescent="0.3">
      <c r="A79">
        <v>78</v>
      </c>
      <c r="B79">
        <v>52999</v>
      </c>
      <c r="C79" s="38">
        <v>45267</v>
      </c>
      <c r="D79" t="s">
        <v>71</v>
      </c>
      <c r="E79" t="s">
        <v>31</v>
      </c>
      <c r="F79" t="s">
        <v>74</v>
      </c>
      <c r="G79" t="s">
        <v>26</v>
      </c>
      <c r="H79">
        <v>7</v>
      </c>
      <c r="I79">
        <v>61</v>
      </c>
      <c r="J79">
        <v>8.6999999999999993</v>
      </c>
      <c r="K79">
        <v>0.42899999999999999</v>
      </c>
      <c r="L79">
        <v>69817</v>
      </c>
      <c r="M79">
        <v>9974</v>
      </c>
      <c r="N79">
        <v>0.67600000000000005</v>
      </c>
      <c r="O79">
        <v>0.14299999999999999</v>
      </c>
      <c r="P79">
        <v>425069</v>
      </c>
      <c r="Q79">
        <v>47178</v>
      </c>
      <c r="R79">
        <v>96765.14</v>
      </c>
      <c r="S79">
        <v>209138</v>
      </c>
      <c r="T79">
        <v>0.111</v>
      </c>
      <c r="U79">
        <v>0.48799999999999999</v>
      </c>
      <c r="V79">
        <v>4.3929999999999998</v>
      </c>
      <c r="W79">
        <v>0</v>
      </c>
      <c r="X79">
        <v>0</v>
      </c>
      <c r="Y79">
        <v>0</v>
      </c>
      <c r="Z79">
        <v>12</v>
      </c>
      <c r="AA79" t="s">
        <v>106</v>
      </c>
    </row>
    <row r="80" spans="1:27" x14ac:dyDescent="0.3">
      <c r="A80">
        <v>79</v>
      </c>
      <c r="B80">
        <v>52982</v>
      </c>
      <c r="C80" s="38">
        <v>45268</v>
      </c>
      <c r="D80" t="s">
        <v>71</v>
      </c>
      <c r="E80" t="s">
        <v>32</v>
      </c>
      <c r="F80" t="s">
        <v>132</v>
      </c>
      <c r="G80" t="s">
        <v>73</v>
      </c>
      <c r="H80">
        <v>10</v>
      </c>
      <c r="I80">
        <v>111</v>
      </c>
      <c r="J80">
        <v>11.1</v>
      </c>
      <c r="K80">
        <v>0.5</v>
      </c>
      <c r="L80">
        <v>117022</v>
      </c>
      <c r="M80">
        <v>11702</v>
      </c>
      <c r="N80">
        <v>0.40699999999999997</v>
      </c>
      <c r="O80">
        <v>0</v>
      </c>
      <c r="P80">
        <v>673443</v>
      </c>
      <c r="Q80">
        <v>47638</v>
      </c>
      <c r="R80">
        <v>134140.79999999999</v>
      </c>
      <c r="S80">
        <v>143172</v>
      </c>
      <c r="T80">
        <v>7.0999999999999994E-2</v>
      </c>
      <c r="U80">
        <v>0.35499999999999998</v>
      </c>
      <c r="V80">
        <v>5.0199999999999996</v>
      </c>
      <c r="W80">
        <v>747400</v>
      </c>
      <c r="X80">
        <v>103407</v>
      </c>
      <c r="Y80">
        <v>0.13800000000000001</v>
      </c>
      <c r="Z80">
        <v>12</v>
      </c>
      <c r="AA80" t="s">
        <v>106</v>
      </c>
    </row>
    <row r="81" spans="1:27" x14ac:dyDescent="0.3">
      <c r="A81">
        <v>80</v>
      </c>
      <c r="B81">
        <v>53000</v>
      </c>
      <c r="C81" s="38">
        <v>45268</v>
      </c>
      <c r="D81" t="s">
        <v>71</v>
      </c>
      <c r="E81" t="s">
        <v>32</v>
      </c>
      <c r="F81" t="s">
        <v>0</v>
      </c>
      <c r="G81" t="s">
        <v>26</v>
      </c>
      <c r="H81">
        <v>8</v>
      </c>
      <c r="I81">
        <v>70</v>
      </c>
      <c r="J81">
        <v>8.8000000000000007</v>
      </c>
      <c r="K81">
        <v>0.375</v>
      </c>
      <c r="L81">
        <v>154620</v>
      </c>
      <c r="M81">
        <v>19328</v>
      </c>
      <c r="N81">
        <v>9.7000000000000003E-2</v>
      </c>
      <c r="O81">
        <v>0</v>
      </c>
      <c r="P81">
        <v>629369</v>
      </c>
      <c r="Q81">
        <v>15016</v>
      </c>
      <c r="R81">
        <v>181985.29</v>
      </c>
      <c r="S81">
        <v>168178</v>
      </c>
      <c r="T81">
        <v>2.4E-2</v>
      </c>
      <c r="U81">
        <v>8.3000000000000004E-2</v>
      </c>
      <c r="V81">
        <v>3.4580000000000002</v>
      </c>
      <c r="W81">
        <v>670529</v>
      </c>
      <c r="X81">
        <v>181782</v>
      </c>
      <c r="Y81">
        <v>0.27100000000000002</v>
      </c>
      <c r="Z81">
        <v>12</v>
      </c>
      <c r="AA81" t="s">
        <v>106</v>
      </c>
    </row>
    <row r="82" spans="1:27" x14ac:dyDescent="0.3">
      <c r="A82">
        <v>81</v>
      </c>
      <c r="B82">
        <v>53010</v>
      </c>
      <c r="C82" s="38">
        <v>45269</v>
      </c>
      <c r="D82" t="s">
        <v>71</v>
      </c>
      <c r="E82" t="s">
        <v>95</v>
      </c>
      <c r="F82" t="s">
        <v>133</v>
      </c>
      <c r="G82" t="s">
        <v>27</v>
      </c>
      <c r="H82">
        <v>12</v>
      </c>
      <c r="I82">
        <v>148</v>
      </c>
      <c r="J82">
        <v>12.3</v>
      </c>
      <c r="K82">
        <v>0.16700000000000001</v>
      </c>
      <c r="L82">
        <v>193245</v>
      </c>
      <c r="M82">
        <v>16104</v>
      </c>
      <c r="N82">
        <v>0.93300000000000005</v>
      </c>
      <c r="O82">
        <v>0.5</v>
      </c>
      <c r="P82">
        <v>1140492</v>
      </c>
      <c r="Q82">
        <v>180230</v>
      </c>
      <c r="R82">
        <v>205999.75</v>
      </c>
      <c r="S82">
        <v>306431</v>
      </c>
      <c r="T82">
        <v>0.158</v>
      </c>
      <c r="U82">
        <v>0.875</v>
      </c>
      <c r="V82">
        <v>5.5359999999999996</v>
      </c>
      <c r="W82">
        <v>1198012</v>
      </c>
      <c r="X82">
        <v>134054</v>
      </c>
      <c r="Y82">
        <v>0.112</v>
      </c>
      <c r="Z82">
        <v>12</v>
      </c>
      <c r="AA82" t="s">
        <v>106</v>
      </c>
    </row>
    <row r="83" spans="1:27" x14ac:dyDescent="0.3">
      <c r="A83">
        <v>82</v>
      </c>
      <c r="B83">
        <v>52340</v>
      </c>
      <c r="C83" s="38">
        <v>45270</v>
      </c>
      <c r="D83" t="s">
        <v>71</v>
      </c>
      <c r="E83" t="s">
        <v>33</v>
      </c>
      <c r="F83" t="s">
        <v>1</v>
      </c>
      <c r="G83" t="s">
        <v>27</v>
      </c>
      <c r="H83">
        <v>10</v>
      </c>
      <c r="I83">
        <v>110</v>
      </c>
      <c r="J83">
        <v>11</v>
      </c>
      <c r="K83">
        <v>0.5</v>
      </c>
      <c r="L83">
        <v>1155250</v>
      </c>
      <c r="M83">
        <v>115525</v>
      </c>
      <c r="N83">
        <v>0.183</v>
      </c>
      <c r="O83">
        <v>0</v>
      </c>
      <c r="P83">
        <v>1836417</v>
      </c>
      <c r="Q83">
        <v>211803</v>
      </c>
      <c r="R83">
        <v>1193938.6100000001</v>
      </c>
      <c r="S83">
        <v>482713</v>
      </c>
      <c r="T83">
        <v>0.115</v>
      </c>
      <c r="U83">
        <v>0.17699999999999999</v>
      </c>
      <c r="V83">
        <v>1.538</v>
      </c>
      <c r="W83">
        <v>2139338</v>
      </c>
      <c r="X83">
        <v>379150</v>
      </c>
      <c r="Y83">
        <v>0.17699999999999999</v>
      </c>
      <c r="Z83">
        <v>12</v>
      </c>
      <c r="AA83" t="s">
        <v>106</v>
      </c>
    </row>
    <row r="84" spans="1:27" x14ac:dyDescent="0.3">
      <c r="A84">
        <v>83</v>
      </c>
      <c r="B84">
        <v>53145</v>
      </c>
      <c r="C84" s="38">
        <v>45272</v>
      </c>
      <c r="D84" t="s">
        <v>71</v>
      </c>
      <c r="E84" t="s">
        <v>77</v>
      </c>
      <c r="F84" t="s">
        <v>102</v>
      </c>
      <c r="G84" t="s">
        <v>26</v>
      </c>
      <c r="H84">
        <v>8</v>
      </c>
      <c r="I84">
        <v>65</v>
      </c>
      <c r="J84">
        <v>8.1</v>
      </c>
      <c r="K84">
        <v>0.75</v>
      </c>
      <c r="L84">
        <v>85762</v>
      </c>
      <c r="M84">
        <v>10720</v>
      </c>
      <c r="N84">
        <v>-1.0649999999999999</v>
      </c>
      <c r="O84">
        <v>0</v>
      </c>
      <c r="P84">
        <v>326168</v>
      </c>
      <c r="Q84">
        <v>-91370</v>
      </c>
      <c r="R84">
        <v>99999.37</v>
      </c>
      <c r="S84">
        <v>145492</v>
      </c>
      <c r="T84">
        <v>-0.28000000000000003</v>
      </c>
      <c r="U84">
        <v>-0.91400000000000003</v>
      </c>
      <c r="V84">
        <v>3.262</v>
      </c>
      <c r="W84">
        <v>400477</v>
      </c>
      <c r="X84">
        <v>27142</v>
      </c>
      <c r="Y84">
        <v>6.8000000000000005E-2</v>
      </c>
      <c r="Z84">
        <v>12</v>
      </c>
      <c r="AA84" t="s">
        <v>106</v>
      </c>
    </row>
    <row r="85" spans="1:27" x14ac:dyDescent="0.3">
      <c r="A85">
        <v>84</v>
      </c>
      <c r="B85">
        <v>52983</v>
      </c>
      <c r="C85" s="38">
        <v>45273</v>
      </c>
      <c r="D85" t="s">
        <v>71</v>
      </c>
      <c r="E85" t="s">
        <v>97</v>
      </c>
      <c r="F85" t="s">
        <v>92</v>
      </c>
      <c r="G85" t="s">
        <v>73</v>
      </c>
      <c r="H85">
        <v>9</v>
      </c>
      <c r="I85">
        <v>94</v>
      </c>
      <c r="J85">
        <v>10.4</v>
      </c>
      <c r="K85">
        <v>0.222</v>
      </c>
      <c r="L85">
        <v>93990</v>
      </c>
      <c r="M85">
        <v>10443</v>
      </c>
      <c r="N85">
        <v>1.4350000000000001</v>
      </c>
      <c r="O85">
        <v>0.222</v>
      </c>
      <c r="P85">
        <v>646415</v>
      </c>
      <c r="Q85">
        <v>134853</v>
      </c>
      <c r="R85">
        <v>119252.28</v>
      </c>
      <c r="S85">
        <v>296717</v>
      </c>
      <c r="T85">
        <v>0.20899999999999999</v>
      </c>
      <c r="U85">
        <v>1.131</v>
      </c>
      <c r="V85">
        <v>5.4210000000000003</v>
      </c>
      <c r="W85">
        <v>713274</v>
      </c>
      <c r="X85">
        <v>205430</v>
      </c>
      <c r="Y85">
        <v>0.28799999999999998</v>
      </c>
      <c r="Z85">
        <v>12</v>
      </c>
      <c r="AA85" t="s">
        <v>106</v>
      </c>
    </row>
    <row r="86" spans="1:27" x14ac:dyDescent="0.3">
      <c r="A86">
        <v>85</v>
      </c>
      <c r="B86">
        <v>52984</v>
      </c>
      <c r="C86" s="38">
        <v>45274</v>
      </c>
      <c r="D86" t="s">
        <v>71</v>
      </c>
      <c r="E86" t="s">
        <v>31</v>
      </c>
      <c r="F86" t="s">
        <v>72</v>
      </c>
      <c r="G86" t="s">
        <v>73</v>
      </c>
      <c r="H86">
        <v>10</v>
      </c>
      <c r="I86">
        <v>105</v>
      </c>
      <c r="J86">
        <v>10.5</v>
      </c>
      <c r="K86">
        <v>0.6</v>
      </c>
      <c r="L86">
        <v>123394</v>
      </c>
      <c r="M86">
        <v>12339</v>
      </c>
      <c r="N86">
        <v>0.54500000000000004</v>
      </c>
      <c r="O86">
        <v>0</v>
      </c>
      <c r="P86">
        <v>643409</v>
      </c>
      <c r="Q86">
        <v>67202</v>
      </c>
      <c r="R86">
        <v>148364.54999999999</v>
      </c>
      <c r="S86">
        <v>360705</v>
      </c>
      <c r="T86">
        <v>0.104</v>
      </c>
      <c r="U86">
        <v>0.45300000000000001</v>
      </c>
      <c r="V86">
        <v>4.3369999999999997</v>
      </c>
      <c r="W86">
        <v>684631</v>
      </c>
      <c r="X86">
        <v>107692</v>
      </c>
      <c r="Y86">
        <v>0.157</v>
      </c>
      <c r="Z86">
        <v>12</v>
      </c>
      <c r="AA86" t="s">
        <v>106</v>
      </c>
    </row>
    <row r="87" spans="1:27" x14ac:dyDescent="0.3">
      <c r="A87">
        <v>86</v>
      </c>
      <c r="B87">
        <v>53145</v>
      </c>
      <c r="C87" s="38">
        <v>45274</v>
      </c>
      <c r="D87" t="s">
        <v>71</v>
      </c>
      <c r="E87" t="s">
        <v>31</v>
      </c>
      <c r="F87" t="s">
        <v>102</v>
      </c>
      <c r="G87" t="s">
        <v>26</v>
      </c>
      <c r="H87">
        <v>8</v>
      </c>
      <c r="I87">
        <v>68</v>
      </c>
      <c r="J87">
        <v>8.5</v>
      </c>
      <c r="K87">
        <v>0.25</v>
      </c>
      <c r="L87">
        <v>96420</v>
      </c>
      <c r="M87">
        <v>12052</v>
      </c>
      <c r="N87">
        <v>1.0649999999999999</v>
      </c>
      <c r="O87">
        <v>0.375</v>
      </c>
      <c r="P87">
        <v>519457</v>
      </c>
      <c r="Q87">
        <v>102732</v>
      </c>
      <c r="R87">
        <v>99358.12</v>
      </c>
      <c r="S87">
        <v>271396</v>
      </c>
      <c r="T87">
        <v>0.19800000000000001</v>
      </c>
      <c r="U87">
        <v>1.034</v>
      </c>
      <c r="V87">
        <v>5.2279999999999998</v>
      </c>
      <c r="W87">
        <v>400477</v>
      </c>
      <c r="X87">
        <v>27142</v>
      </c>
      <c r="Y87">
        <v>6.8000000000000005E-2</v>
      </c>
      <c r="Z87">
        <v>12</v>
      </c>
      <c r="AA87" t="s">
        <v>106</v>
      </c>
    </row>
    <row r="88" spans="1:27" x14ac:dyDescent="0.3">
      <c r="A88">
        <v>87</v>
      </c>
      <c r="B88">
        <v>53034</v>
      </c>
      <c r="C88" s="38">
        <v>45275</v>
      </c>
      <c r="D88" t="s">
        <v>71</v>
      </c>
      <c r="E88" t="s">
        <v>32</v>
      </c>
      <c r="F88" t="s">
        <v>0</v>
      </c>
      <c r="G88" t="s">
        <v>26</v>
      </c>
      <c r="H88">
        <v>9</v>
      </c>
      <c r="I88">
        <v>73</v>
      </c>
      <c r="J88">
        <v>8.1</v>
      </c>
      <c r="K88">
        <v>0.33300000000000002</v>
      </c>
      <c r="L88">
        <v>278338</v>
      </c>
      <c r="M88">
        <v>30926</v>
      </c>
      <c r="N88">
        <v>0.52600000000000002</v>
      </c>
      <c r="O88">
        <v>0.111</v>
      </c>
      <c r="P88">
        <v>673402</v>
      </c>
      <c r="Q88">
        <v>146392</v>
      </c>
      <c r="R88">
        <v>305702.78999999998</v>
      </c>
      <c r="S88">
        <v>209836</v>
      </c>
      <c r="T88">
        <v>0.217</v>
      </c>
      <c r="U88">
        <v>0.47899999999999998</v>
      </c>
      <c r="V88">
        <v>2.2029999999999998</v>
      </c>
      <c r="W88">
        <v>703652</v>
      </c>
      <c r="X88">
        <v>165012</v>
      </c>
      <c r="Y88">
        <v>0.23499999999999999</v>
      </c>
      <c r="Z88">
        <v>12</v>
      </c>
      <c r="AA88" t="s">
        <v>106</v>
      </c>
    </row>
    <row r="89" spans="1:27" x14ac:dyDescent="0.3">
      <c r="A89">
        <v>88</v>
      </c>
      <c r="B89">
        <v>53051</v>
      </c>
      <c r="C89" s="38">
        <v>45275</v>
      </c>
      <c r="D89" t="s">
        <v>71</v>
      </c>
      <c r="E89" t="s">
        <v>32</v>
      </c>
      <c r="F89" t="s">
        <v>1</v>
      </c>
      <c r="G89" t="s">
        <v>27</v>
      </c>
      <c r="H89">
        <v>10</v>
      </c>
      <c r="I89">
        <v>97</v>
      </c>
      <c r="J89">
        <v>9.6999999999999993</v>
      </c>
      <c r="K89">
        <v>0.4</v>
      </c>
      <c r="L89">
        <v>161747</v>
      </c>
      <c r="M89">
        <v>16175</v>
      </c>
      <c r="N89">
        <v>0.80700000000000005</v>
      </c>
      <c r="O89">
        <v>0.2</v>
      </c>
      <c r="P89">
        <v>747670</v>
      </c>
      <c r="Q89">
        <v>130609</v>
      </c>
      <c r="R89">
        <v>201447.36</v>
      </c>
      <c r="S89">
        <v>217136</v>
      </c>
      <c r="T89">
        <v>0.17499999999999999</v>
      </c>
      <c r="U89">
        <v>0.64800000000000002</v>
      </c>
      <c r="V89">
        <v>3.7109999999999999</v>
      </c>
      <c r="W89">
        <v>765030</v>
      </c>
      <c r="X89">
        <v>125247</v>
      </c>
      <c r="Y89">
        <v>0.16400000000000001</v>
      </c>
      <c r="Z89">
        <v>12</v>
      </c>
      <c r="AA89" t="s">
        <v>106</v>
      </c>
    </row>
    <row r="90" spans="1:27" x14ac:dyDescent="0.3">
      <c r="A90">
        <v>89</v>
      </c>
      <c r="B90">
        <v>53013</v>
      </c>
      <c r="C90" s="38">
        <v>45277</v>
      </c>
      <c r="D90" t="s">
        <v>71</v>
      </c>
      <c r="E90" t="s">
        <v>33</v>
      </c>
      <c r="F90" t="s">
        <v>89</v>
      </c>
      <c r="G90" t="s">
        <v>27</v>
      </c>
      <c r="H90">
        <v>11</v>
      </c>
      <c r="I90">
        <v>136</v>
      </c>
      <c r="J90">
        <v>12.4</v>
      </c>
      <c r="K90">
        <v>0.182</v>
      </c>
      <c r="L90">
        <v>156560</v>
      </c>
      <c r="M90">
        <v>14233</v>
      </c>
      <c r="N90">
        <v>2.0329999999999999</v>
      </c>
      <c r="O90">
        <v>0.36399999999999999</v>
      </c>
      <c r="P90">
        <v>1425882</v>
      </c>
      <c r="Q90">
        <v>318331</v>
      </c>
      <c r="R90">
        <v>186134</v>
      </c>
      <c r="S90">
        <v>286212</v>
      </c>
      <c r="T90">
        <v>0.223</v>
      </c>
      <c r="U90">
        <v>1.71</v>
      </c>
      <c r="V90">
        <v>7.6609999999999996</v>
      </c>
      <c r="W90">
        <v>1222372</v>
      </c>
      <c r="X90">
        <v>261572</v>
      </c>
      <c r="Y90">
        <v>0.214</v>
      </c>
      <c r="Z90">
        <v>12</v>
      </c>
      <c r="AA90" t="s">
        <v>106</v>
      </c>
    </row>
    <row r="91" spans="1:27" x14ac:dyDescent="0.3">
      <c r="A91">
        <v>90</v>
      </c>
      <c r="B91">
        <v>53035</v>
      </c>
      <c r="C91" s="38">
        <v>45281</v>
      </c>
      <c r="D91" t="s">
        <v>71</v>
      </c>
      <c r="E91" t="s">
        <v>31</v>
      </c>
      <c r="F91" t="s">
        <v>74</v>
      </c>
      <c r="G91" t="s">
        <v>26</v>
      </c>
      <c r="H91">
        <v>7</v>
      </c>
      <c r="I91">
        <v>60</v>
      </c>
      <c r="J91">
        <v>8.6</v>
      </c>
      <c r="K91">
        <v>0</v>
      </c>
      <c r="L91">
        <v>82821</v>
      </c>
      <c r="M91">
        <v>11832</v>
      </c>
      <c r="N91">
        <v>1.8029999999999999</v>
      </c>
      <c r="O91">
        <v>0.14299999999999999</v>
      </c>
      <c r="P91">
        <v>460617</v>
      </c>
      <c r="Q91">
        <v>149308</v>
      </c>
      <c r="R91">
        <v>109032.64</v>
      </c>
      <c r="S91">
        <v>282542</v>
      </c>
      <c r="T91">
        <v>0.32400000000000001</v>
      </c>
      <c r="U91">
        <v>1.369</v>
      </c>
      <c r="V91">
        <v>4.2249999999999996</v>
      </c>
      <c r="W91">
        <v>0</v>
      </c>
      <c r="X91">
        <v>0</v>
      </c>
      <c r="Y91">
        <v>0</v>
      </c>
      <c r="Z91">
        <v>12</v>
      </c>
      <c r="AA91" t="s">
        <v>106</v>
      </c>
    </row>
    <row r="92" spans="1:27" x14ac:dyDescent="0.3">
      <c r="A92">
        <v>91</v>
      </c>
      <c r="B92">
        <v>53141</v>
      </c>
      <c r="C92" s="38">
        <v>45281</v>
      </c>
      <c r="D92" t="s">
        <v>71</v>
      </c>
      <c r="E92" t="s">
        <v>31</v>
      </c>
      <c r="F92" t="s">
        <v>84</v>
      </c>
      <c r="G92" t="s">
        <v>27</v>
      </c>
      <c r="H92">
        <v>10</v>
      </c>
      <c r="I92">
        <v>111</v>
      </c>
      <c r="J92">
        <v>11.1</v>
      </c>
      <c r="K92">
        <v>0.4</v>
      </c>
      <c r="L92">
        <v>112953</v>
      </c>
      <c r="M92">
        <v>11295</v>
      </c>
      <c r="N92">
        <v>0.72699999999999998</v>
      </c>
      <c r="O92">
        <v>0</v>
      </c>
      <c r="P92">
        <v>785786</v>
      </c>
      <c r="Q92">
        <v>82172</v>
      </c>
      <c r="R92">
        <v>142526.5</v>
      </c>
      <c r="S92">
        <v>342616</v>
      </c>
      <c r="T92">
        <v>0.105</v>
      </c>
      <c r="U92">
        <v>0.57699999999999996</v>
      </c>
      <c r="V92">
        <v>5.5129999999999999</v>
      </c>
      <c r="W92">
        <v>978605</v>
      </c>
      <c r="X92">
        <v>78336</v>
      </c>
      <c r="Y92">
        <v>0.08</v>
      </c>
      <c r="Z92">
        <v>12</v>
      </c>
      <c r="AA92" t="s">
        <v>106</v>
      </c>
    </row>
    <row r="93" spans="1:27" x14ac:dyDescent="0.3">
      <c r="A93">
        <v>92</v>
      </c>
      <c r="B93">
        <v>52985</v>
      </c>
      <c r="C93" s="38">
        <v>45282</v>
      </c>
      <c r="D93" t="s">
        <v>71</v>
      </c>
      <c r="E93" t="s">
        <v>32</v>
      </c>
      <c r="F93" t="s">
        <v>85</v>
      </c>
      <c r="G93" t="s">
        <v>73</v>
      </c>
      <c r="H93">
        <v>11</v>
      </c>
      <c r="I93">
        <v>130</v>
      </c>
      <c r="J93">
        <v>11.8</v>
      </c>
      <c r="K93">
        <v>0.36399999999999999</v>
      </c>
      <c r="L93">
        <v>368001</v>
      </c>
      <c r="M93">
        <v>33455</v>
      </c>
      <c r="N93">
        <v>0.48399999999999999</v>
      </c>
      <c r="O93">
        <v>0</v>
      </c>
      <c r="P93">
        <v>1594228</v>
      </c>
      <c r="Q93">
        <v>178113</v>
      </c>
      <c r="R93">
        <v>395076.07</v>
      </c>
      <c r="S93">
        <v>468484</v>
      </c>
      <c r="T93">
        <v>0.112</v>
      </c>
      <c r="U93">
        <v>0.45100000000000001</v>
      </c>
      <c r="V93">
        <v>4.0350000000000001</v>
      </c>
      <c r="W93">
        <v>989808</v>
      </c>
      <c r="X93">
        <v>187585</v>
      </c>
      <c r="Y93">
        <v>0.19</v>
      </c>
      <c r="Z93">
        <v>12</v>
      </c>
      <c r="AA93" t="s">
        <v>106</v>
      </c>
    </row>
    <row r="94" spans="1:27" x14ac:dyDescent="0.3">
      <c r="A94">
        <v>93</v>
      </c>
      <c r="B94">
        <v>53036</v>
      </c>
      <c r="C94" s="38">
        <v>45284</v>
      </c>
      <c r="D94" t="s">
        <v>71</v>
      </c>
      <c r="E94" t="s">
        <v>33</v>
      </c>
      <c r="F94" t="s">
        <v>74</v>
      </c>
      <c r="G94" t="s">
        <v>26</v>
      </c>
      <c r="H94">
        <v>8</v>
      </c>
      <c r="I94">
        <v>61</v>
      </c>
      <c r="J94">
        <v>7.6</v>
      </c>
      <c r="K94">
        <v>0.625</v>
      </c>
      <c r="L94">
        <v>113401</v>
      </c>
      <c r="M94">
        <v>14175</v>
      </c>
      <c r="N94">
        <v>1.18</v>
      </c>
      <c r="O94">
        <v>0.375</v>
      </c>
      <c r="P94">
        <v>687493</v>
      </c>
      <c r="Q94">
        <v>133765</v>
      </c>
      <c r="R94">
        <v>139612.64000000001</v>
      </c>
      <c r="S94">
        <v>171470</v>
      </c>
      <c r="T94">
        <v>0.19500000000000001</v>
      </c>
      <c r="U94">
        <v>0.95799999999999996</v>
      </c>
      <c r="V94">
        <v>4.9240000000000004</v>
      </c>
      <c r="W94">
        <v>758286</v>
      </c>
      <c r="X94">
        <v>171852</v>
      </c>
      <c r="Y94">
        <v>0.22700000000000001</v>
      </c>
      <c r="Z94">
        <v>12</v>
      </c>
      <c r="AA94" t="s">
        <v>106</v>
      </c>
    </row>
    <row r="95" spans="1:27" x14ac:dyDescent="0.3">
      <c r="A95">
        <v>94</v>
      </c>
      <c r="B95">
        <v>53011</v>
      </c>
      <c r="C95" s="38">
        <v>45286</v>
      </c>
      <c r="D95" t="s">
        <v>71</v>
      </c>
      <c r="E95" t="s">
        <v>77</v>
      </c>
      <c r="F95" t="s">
        <v>134</v>
      </c>
      <c r="G95" t="s">
        <v>27</v>
      </c>
      <c r="H95">
        <v>12</v>
      </c>
      <c r="I95">
        <v>110</v>
      </c>
      <c r="J95">
        <v>9.1999999999999993</v>
      </c>
      <c r="K95">
        <v>0.33300000000000002</v>
      </c>
      <c r="L95">
        <v>151968</v>
      </c>
      <c r="M95">
        <v>12664</v>
      </c>
      <c r="N95">
        <v>2.0219999999999998</v>
      </c>
      <c r="O95">
        <v>0.25</v>
      </c>
      <c r="P95">
        <v>1498036</v>
      </c>
      <c r="Q95">
        <v>307330</v>
      </c>
      <c r="R95">
        <v>190750.44</v>
      </c>
      <c r="S95">
        <v>383524</v>
      </c>
      <c r="T95">
        <v>0.20499999999999999</v>
      </c>
      <c r="U95">
        <v>1.611</v>
      </c>
      <c r="V95">
        <v>7.8529999999999998</v>
      </c>
      <c r="W95">
        <v>1021443</v>
      </c>
      <c r="X95">
        <v>146942</v>
      </c>
      <c r="Y95">
        <v>0.14399999999999999</v>
      </c>
      <c r="Z95">
        <v>12</v>
      </c>
      <c r="AA95" t="s">
        <v>106</v>
      </c>
    </row>
    <row r="96" spans="1:27" x14ac:dyDescent="0.3">
      <c r="A96">
        <v>95</v>
      </c>
      <c r="B96">
        <v>52986</v>
      </c>
      <c r="C96" s="38">
        <v>45287</v>
      </c>
      <c r="D96" t="s">
        <v>71</v>
      </c>
      <c r="E96" t="s">
        <v>97</v>
      </c>
      <c r="F96" t="s">
        <v>88</v>
      </c>
      <c r="G96" t="s">
        <v>73</v>
      </c>
      <c r="H96">
        <v>11</v>
      </c>
      <c r="I96">
        <v>135</v>
      </c>
      <c r="J96">
        <v>12.3</v>
      </c>
      <c r="K96">
        <v>0.182</v>
      </c>
      <c r="L96">
        <v>164353</v>
      </c>
      <c r="M96">
        <v>14941</v>
      </c>
      <c r="N96">
        <v>1.899</v>
      </c>
      <c r="O96">
        <v>0.182</v>
      </c>
      <c r="P96">
        <v>1287717</v>
      </c>
      <c r="Q96">
        <v>312094</v>
      </c>
      <c r="R96">
        <v>190091.8</v>
      </c>
      <c r="S96">
        <v>338839</v>
      </c>
      <c r="T96">
        <v>0.24199999999999999</v>
      </c>
      <c r="U96">
        <v>1.6419999999999999</v>
      </c>
      <c r="V96">
        <v>6.774</v>
      </c>
      <c r="W96">
        <v>1179848</v>
      </c>
      <c r="X96">
        <v>178866</v>
      </c>
      <c r="Y96">
        <v>0.152</v>
      </c>
      <c r="Z96">
        <v>12</v>
      </c>
      <c r="AA96" t="s">
        <v>106</v>
      </c>
    </row>
    <row r="97" spans="1:27" x14ac:dyDescent="0.3">
      <c r="A97">
        <v>96</v>
      </c>
      <c r="B97">
        <v>53011</v>
      </c>
      <c r="C97" s="38">
        <v>45288</v>
      </c>
      <c r="D97" t="s">
        <v>71</v>
      </c>
      <c r="E97" t="s">
        <v>31</v>
      </c>
      <c r="F97" t="s">
        <v>134</v>
      </c>
      <c r="G97" t="s">
        <v>27</v>
      </c>
      <c r="H97">
        <v>11</v>
      </c>
      <c r="I97">
        <v>108</v>
      </c>
      <c r="J97">
        <v>9.8000000000000007</v>
      </c>
      <c r="K97">
        <v>0.54500000000000004</v>
      </c>
      <c r="L97">
        <v>140120</v>
      </c>
      <c r="M97">
        <v>12738</v>
      </c>
      <c r="N97">
        <v>1.4219999999999999</v>
      </c>
      <c r="O97">
        <v>0.36399999999999999</v>
      </c>
      <c r="P97">
        <v>1136920</v>
      </c>
      <c r="Q97">
        <v>199308</v>
      </c>
      <c r="R97">
        <v>178802.94</v>
      </c>
      <c r="S97">
        <v>280897</v>
      </c>
      <c r="T97">
        <v>0.17499999999999999</v>
      </c>
      <c r="U97">
        <v>1.115</v>
      </c>
      <c r="V97">
        <v>6.359</v>
      </c>
      <c r="W97">
        <v>757117</v>
      </c>
      <c r="X97">
        <v>170733</v>
      </c>
      <c r="Y97">
        <v>0.22600000000000001</v>
      </c>
      <c r="Z97">
        <v>12</v>
      </c>
      <c r="AA97" t="s">
        <v>106</v>
      </c>
    </row>
    <row r="98" spans="1:27" x14ac:dyDescent="0.3">
      <c r="A98">
        <v>97</v>
      </c>
      <c r="B98">
        <v>53142</v>
      </c>
      <c r="C98" s="38">
        <v>45289</v>
      </c>
      <c r="D98" t="s">
        <v>71</v>
      </c>
      <c r="E98" t="s">
        <v>32</v>
      </c>
      <c r="F98" t="s">
        <v>74</v>
      </c>
      <c r="G98" t="s">
        <v>26</v>
      </c>
      <c r="H98">
        <v>7</v>
      </c>
      <c r="I98">
        <v>58</v>
      </c>
      <c r="J98">
        <v>8.3000000000000007</v>
      </c>
      <c r="K98">
        <v>0.14299999999999999</v>
      </c>
      <c r="L98">
        <v>72476</v>
      </c>
      <c r="M98">
        <v>10354</v>
      </c>
      <c r="N98">
        <v>1.5209999999999999</v>
      </c>
      <c r="O98">
        <v>0.14299999999999999</v>
      </c>
      <c r="P98">
        <v>498847</v>
      </c>
      <c r="Q98">
        <v>110222</v>
      </c>
      <c r="R98">
        <v>98690.14</v>
      </c>
      <c r="S98">
        <v>192890</v>
      </c>
      <c r="T98">
        <v>0.221</v>
      </c>
      <c r="U98">
        <v>1.117</v>
      </c>
      <c r="V98">
        <v>5.0549999999999997</v>
      </c>
      <c r="W98">
        <v>398844</v>
      </c>
      <c r="X98">
        <v>54328</v>
      </c>
      <c r="Y98">
        <v>0.13600000000000001</v>
      </c>
      <c r="Z98">
        <v>12</v>
      </c>
      <c r="AA98" t="s">
        <v>106</v>
      </c>
    </row>
    <row r="99" spans="1:27" x14ac:dyDescent="0.3">
      <c r="A99">
        <v>98</v>
      </c>
      <c r="B99">
        <v>53146</v>
      </c>
      <c r="C99" s="38">
        <v>45289</v>
      </c>
      <c r="D99" t="s">
        <v>71</v>
      </c>
      <c r="E99" t="s">
        <v>32</v>
      </c>
      <c r="F99" t="s">
        <v>93</v>
      </c>
      <c r="G99" t="s">
        <v>27</v>
      </c>
      <c r="H99">
        <v>12</v>
      </c>
      <c r="I99">
        <v>161</v>
      </c>
      <c r="J99">
        <v>13.4</v>
      </c>
      <c r="K99">
        <v>0.41699999999999998</v>
      </c>
      <c r="L99">
        <v>161878</v>
      </c>
      <c r="M99">
        <v>13490</v>
      </c>
      <c r="N99">
        <v>1.6759999999999999</v>
      </c>
      <c r="O99">
        <v>0.33300000000000002</v>
      </c>
      <c r="P99">
        <v>1853625</v>
      </c>
      <c r="Q99">
        <v>271303</v>
      </c>
      <c r="R99">
        <v>199010.01</v>
      </c>
      <c r="S99">
        <v>334218</v>
      </c>
      <c r="T99">
        <v>0.14599999999999999</v>
      </c>
      <c r="U99">
        <v>1.363</v>
      </c>
      <c r="V99">
        <v>9.3140000000000001</v>
      </c>
      <c r="W99">
        <v>1838853</v>
      </c>
      <c r="X99">
        <v>282800</v>
      </c>
      <c r="Y99">
        <v>0.154</v>
      </c>
      <c r="Z99">
        <v>12</v>
      </c>
      <c r="AA99" t="s">
        <v>106</v>
      </c>
    </row>
    <row r="100" spans="1:27" x14ac:dyDescent="0.3">
      <c r="A100">
        <v>99</v>
      </c>
      <c r="B100">
        <v>53012</v>
      </c>
      <c r="C100" s="38">
        <v>45290</v>
      </c>
      <c r="D100" t="s">
        <v>71</v>
      </c>
      <c r="E100" t="s">
        <v>95</v>
      </c>
      <c r="F100" t="s">
        <v>135</v>
      </c>
      <c r="G100" t="s">
        <v>27</v>
      </c>
      <c r="H100">
        <v>10</v>
      </c>
      <c r="I100">
        <v>104</v>
      </c>
      <c r="J100">
        <v>10.4</v>
      </c>
      <c r="K100">
        <v>0.3</v>
      </c>
      <c r="L100">
        <v>136502</v>
      </c>
      <c r="M100">
        <v>13650</v>
      </c>
      <c r="N100">
        <v>1.1879999999999999</v>
      </c>
      <c r="O100">
        <v>0.4</v>
      </c>
      <c r="P100">
        <v>1169248</v>
      </c>
      <c r="Q100">
        <v>162137</v>
      </c>
      <c r="R100">
        <v>160756.5</v>
      </c>
      <c r="S100">
        <v>261978</v>
      </c>
      <c r="T100">
        <v>0.13900000000000001</v>
      </c>
      <c r="U100">
        <v>1.0089999999999999</v>
      </c>
      <c r="V100">
        <v>7.2729999999999997</v>
      </c>
      <c r="W100">
        <v>910615</v>
      </c>
      <c r="X100">
        <v>200300</v>
      </c>
      <c r="Y100">
        <v>0.22</v>
      </c>
      <c r="Z100">
        <v>12</v>
      </c>
      <c r="AA100" t="s">
        <v>106</v>
      </c>
    </row>
    <row r="101" spans="1:27" x14ac:dyDescent="0.3">
      <c r="A101">
        <v>100</v>
      </c>
      <c r="B101">
        <v>52977</v>
      </c>
      <c r="C101" s="38">
        <v>45291</v>
      </c>
      <c r="D101" t="s">
        <v>71</v>
      </c>
      <c r="E101" t="s">
        <v>33</v>
      </c>
      <c r="F101" t="s">
        <v>0</v>
      </c>
      <c r="G101" t="s">
        <v>26</v>
      </c>
      <c r="H101">
        <v>8</v>
      </c>
      <c r="I101">
        <v>69</v>
      </c>
      <c r="J101">
        <v>8.6</v>
      </c>
      <c r="K101">
        <v>0.5</v>
      </c>
      <c r="L101">
        <v>232682</v>
      </c>
      <c r="M101">
        <v>29085</v>
      </c>
      <c r="N101">
        <v>0.61</v>
      </c>
      <c r="O101">
        <v>0.125</v>
      </c>
      <c r="P101">
        <v>808562</v>
      </c>
      <c r="Q101">
        <v>142023</v>
      </c>
      <c r="R101">
        <v>259947.79</v>
      </c>
      <c r="S101">
        <v>217978</v>
      </c>
      <c r="T101">
        <v>0.17599999999999999</v>
      </c>
      <c r="U101">
        <v>0.54600000000000004</v>
      </c>
      <c r="V101">
        <v>3.11</v>
      </c>
      <c r="W101">
        <v>970319</v>
      </c>
      <c r="X101">
        <v>288917</v>
      </c>
      <c r="Y101">
        <v>0.29799999999999999</v>
      </c>
      <c r="Z101">
        <v>12</v>
      </c>
      <c r="AA101" t="s">
        <v>106</v>
      </c>
    </row>
    <row r="102" spans="1:27" x14ac:dyDescent="0.3">
      <c r="A102">
        <v>101</v>
      </c>
      <c r="B102">
        <v>53147</v>
      </c>
      <c r="C102" s="38">
        <v>45292</v>
      </c>
      <c r="D102" t="s">
        <v>71</v>
      </c>
      <c r="E102" t="s">
        <v>100</v>
      </c>
      <c r="F102" t="s">
        <v>89</v>
      </c>
      <c r="G102" t="s">
        <v>27</v>
      </c>
      <c r="H102">
        <v>10</v>
      </c>
      <c r="I102">
        <v>103</v>
      </c>
      <c r="J102">
        <v>10.3</v>
      </c>
      <c r="K102">
        <v>0.3</v>
      </c>
      <c r="L102">
        <v>111554</v>
      </c>
      <c r="M102">
        <v>11155</v>
      </c>
      <c r="N102">
        <v>1.3360000000000001</v>
      </c>
      <c r="O102">
        <v>0.2</v>
      </c>
      <c r="P102">
        <v>1007021</v>
      </c>
      <c r="Q102">
        <v>149017</v>
      </c>
      <c r="R102">
        <v>141126.5</v>
      </c>
      <c r="S102">
        <v>183384</v>
      </c>
      <c r="T102">
        <v>0.14799999999999999</v>
      </c>
      <c r="U102">
        <v>1.056</v>
      </c>
      <c r="V102">
        <v>7.1360000000000001</v>
      </c>
      <c r="W102">
        <v>1133879</v>
      </c>
      <c r="X102">
        <v>282805</v>
      </c>
      <c r="Y102">
        <v>0.249</v>
      </c>
      <c r="Z102">
        <v>1</v>
      </c>
      <c r="AA102" t="s">
        <v>106</v>
      </c>
    </row>
    <row r="103" spans="1:27" x14ac:dyDescent="0.3">
      <c r="A103">
        <v>102</v>
      </c>
      <c r="B103">
        <v>53045</v>
      </c>
      <c r="C103" s="38">
        <v>45293</v>
      </c>
      <c r="D103" t="s">
        <v>71</v>
      </c>
      <c r="E103" t="s">
        <v>77</v>
      </c>
      <c r="F103" t="s">
        <v>136</v>
      </c>
      <c r="G103" t="s">
        <v>73</v>
      </c>
      <c r="H103">
        <v>11</v>
      </c>
      <c r="I103">
        <v>100</v>
      </c>
      <c r="J103">
        <v>9.1</v>
      </c>
      <c r="K103">
        <v>0.63600000000000001</v>
      </c>
      <c r="L103">
        <v>165044</v>
      </c>
      <c r="M103">
        <v>15004</v>
      </c>
      <c r="N103">
        <v>1.81</v>
      </c>
      <c r="O103">
        <v>0</v>
      </c>
      <c r="P103">
        <v>1395772</v>
      </c>
      <c r="Q103">
        <v>298800</v>
      </c>
      <c r="R103">
        <v>222143.8</v>
      </c>
      <c r="S103">
        <v>259743</v>
      </c>
      <c r="T103">
        <v>0.214</v>
      </c>
      <c r="U103">
        <v>1.345</v>
      </c>
      <c r="V103">
        <v>6.2830000000000004</v>
      </c>
      <c r="W103">
        <v>1306622</v>
      </c>
      <c r="X103">
        <v>241171</v>
      </c>
      <c r="Y103">
        <v>0.185</v>
      </c>
      <c r="Z103">
        <v>1</v>
      </c>
      <c r="AA103" t="s">
        <v>106</v>
      </c>
    </row>
    <row r="104" spans="1:27" x14ac:dyDescent="0.3">
      <c r="A104">
        <v>103</v>
      </c>
      <c r="B104">
        <v>53071</v>
      </c>
      <c r="C104" s="38">
        <v>45293</v>
      </c>
      <c r="D104" t="s">
        <v>71</v>
      </c>
      <c r="E104" t="s">
        <v>77</v>
      </c>
      <c r="F104" t="s">
        <v>137</v>
      </c>
      <c r="G104" t="s">
        <v>26</v>
      </c>
      <c r="H104">
        <v>6</v>
      </c>
      <c r="I104">
        <v>69</v>
      </c>
      <c r="J104">
        <v>11.5</v>
      </c>
      <c r="K104">
        <v>0.16700000000000001</v>
      </c>
      <c r="L104">
        <v>76360</v>
      </c>
      <c r="M104">
        <v>12727</v>
      </c>
      <c r="N104">
        <v>0.99399999999999999</v>
      </c>
      <c r="O104">
        <v>0.66700000000000004</v>
      </c>
      <c r="P104">
        <v>429625</v>
      </c>
      <c r="Q104">
        <v>75915</v>
      </c>
      <c r="R104">
        <v>95964.19</v>
      </c>
      <c r="S104">
        <v>92619</v>
      </c>
      <c r="T104">
        <v>0.17699999999999999</v>
      </c>
      <c r="U104">
        <v>0.79100000000000004</v>
      </c>
      <c r="V104">
        <v>4.4770000000000003</v>
      </c>
      <c r="W104">
        <v>308275</v>
      </c>
      <c r="X104">
        <v>81285</v>
      </c>
      <c r="Y104">
        <v>0.26400000000000001</v>
      </c>
      <c r="Z104">
        <v>1</v>
      </c>
      <c r="AA104" t="s">
        <v>106</v>
      </c>
    </row>
    <row r="105" spans="1:27" x14ac:dyDescent="0.3">
      <c r="A105">
        <v>104</v>
      </c>
      <c r="B105">
        <v>53046</v>
      </c>
      <c r="C105" s="38">
        <v>45295</v>
      </c>
      <c r="D105" t="s">
        <v>71</v>
      </c>
      <c r="E105" t="s">
        <v>31</v>
      </c>
      <c r="F105" t="s">
        <v>138</v>
      </c>
      <c r="G105" t="s">
        <v>73</v>
      </c>
      <c r="H105">
        <v>12</v>
      </c>
      <c r="I105">
        <v>115</v>
      </c>
      <c r="J105">
        <v>9.6</v>
      </c>
      <c r="K105">
        <v>0.58299999999999996</v>
      </c>
      <c r="L105">
        <v>165984</v>
      </c>
      <c r="M105">
        <v>13832</v>
      </c>
      <c r="N105">
        <v>0.73499999999999999</v>
      </c>
      <c r="O105">
        <v>8.3000000000000004E-2</v>
      </c>
      <c r="P105">
        <v>1112994</v>
      </c>
      <c r="Q105">
        <v>121998</v>
      </c>
      <c r="R105">
        <v>188110.7</v>
      </c>
      <c r="S105">
        <v>293911</v>
      </c>
      <c r="T105">
        <v>0.11</v>
      </c>
      <c r="U105">
        <v>0.64900000000000002</v>
      </c>
      <c r="V105">
        <v>5.9169999999999998</v>
      </c>
      <c r="W105">
        <v>928504</v>
      </c>
      <c r="X105">
        <v>140657</v>
      </c>
      <c r="Y105">
        <v>0.151</v>
      </c>
      <c r="Z105">
        <v>1</v>
      </c>
      <c r="AA105" t="s">
        <v>106</v>
      </c>
    </row>
    <row r="106" spans="1:27" x14ac:dyDescent="0.3">
      <c r="A106">
        <v>105</v>
      </c>
      <c r="B106">
        <v>53139</v>
      </c>
      <c r="C106" s="38">
        <v>45295</v>
      </c>
      <c r="D106" t="s">
        <v>71</v>
      </c>
      <c r="E106" t="s">
        <v>31</v>
      </c>
      <c r="F106" t="s">
        <v>139</v>
      </c>
      <c r="G106" t="s">
        <v>26</v>
      </c>
      <c r="H106">
        <v>7</v>
      </c>
      <c r="I106">
        <v>69</v>
      </c>
      <c r="J106">
        <v>9.9</v>
      </c>
      <c r="K106">
        <v>0.57099999999999995</v>
      </c>
      <c r="L106">
        <v>91115</v>
      </c>
      <c r="M106">
        <v>13016</v>
      </c>
      <c r="N106">
        <v>0.40899999999999997</v>
      </c>
      <c r="O106">
        <v>0.28599999999999998</v>
      </c>
      <c r="P106">
        <v>408504</v>
      </c>
      <c r="Q106">
        <v>37293</v>
      </c>
      <c r="R106">
        <v>98027.94</v>
      </c>
      <c r="S106">
        <v>136856</v>
      </c>
      <c r="T106">
        <v>9.0999999999999998E-2</v>
      </c>
      <c r="U106">
        <v>0.38</v>
      </c>
      <c r="V106">
        <v>4.1669999999999998</v>
      </c>
      <c r="W106">
        <v>259636</v>
      </c>
      <c r="X106">
        <v>46571</v>
      </c>
      <c r="Y106">
        <v>0.17899999999999999</v>
      </c>
      <c r="Z106">
        <v>1</v>
      </c>
      <c r="AA106" t="s">
        <v>106</v>
      </c>
    </row>
    <row r="107" spans="1:27" x14ac:dyDescent="0.3">
      <c r="A107">
        <v>106</v>
      </c>
      <c r="B107">
        <v>53047</v>
      </c>
      <c r="C107" s="38">
        <v>45297</v>
      </c>
      <c r="D107" t="s">
        <v>71</v>
      </c>
      <c r="E107" t="s">
        <v>95</v>
      </c>
      <c r="F107" t="s">
        <v>90</v>
      </c>
      <c r="G107" t="s">
        <v>73</v>
      </c>
      <c r="H107">
        <v>12</v>
      </c>
      <c r="I107">
        <v>145</v>
      </c>
      <c r="J107">
        <v>12.1</v>
      </c>
      <c r="K107">
        <v>0.25</v>
      </c>
      <c r="L107">
        <v>156209</v>
      </c>
      <c r="M107">
        <v>13017</v>
      </c>
      <c r="N107">
        <v>1.929</v>
      </c>
      <c r="O107">
        <v>0.33300000000000002</v>
      </c>
      <c r="P107">
        <v>1336768</v>
      </c>
      <c r="Q107">
        <v>301352</v>
      </c>
      <c r="R107">
        <v>191758.18</v>
      </c>
      <c r="S107">
        <v>214389</v>
      </c>
      <c r="T107">
        <v>0.22500000000000001</v>
      </c>
      <c r="U107">
        <v>1.5720000000000001</v>
      </c>
      <c r="V107">
        <v>6.9710000000000001</v>
      </c>
      <c r="W107">
        <v>1458857</v>
      </c>
      <c r="X107">
        <v>234896</v>
      </c>
      <c r="Y107">
        <v>0.161</v>
      </c>
      <c r="Z107">
        <v>1</v>
      </c>
      <c r="AA107" t="s">
        <v>106</v>
      </c>
    </row>
    <row r="108" spans="1:27" x14ac:dyDescent="0.3">
      <c r="A108">
        <v>107</v>
      </c>
      <c r="B108">
        <v>53148</v>
      </c>
      <c r="C108" s="38">
        <v>45298</v>
      </c>
      <c r="D108" t="s">
        <v>71</v>
      </c>
      <c r="E108" t="s">
        <v>33</v>
      </c>
      <c r="F108" t="s">
        <v>93</v>
      </c>
      <c r="G108" t="s">
        <v>27</v>
      </c>
      <c r="H108">
        <v>12</v>
      </c>
      <c r="I108">
        <v>146</v>
      </c>
      <c r="J108">
        <v>12.2</v>
      </c>
      <c r="K108">
        <v>0.16700000000000001</v>
      </c>
      <c r="L108">
        <v>146157</v>
      </c>
      <c r="M108">
        <v>12180</v>
      </c>
      <c r="N108">
        <v>1.988</v>
      </c>
      <c r="O108">
        <v>0.16700000000000001</v>
      </c>
      <c r="P108">
        <v>1447400</v>
      </c>
      <c r="Q108">
        <v>290533</v>
      </c>
      <c r="R108">
        <v>183075.01</v>
      </c>
      <c r="S108">
        <v>288450</v>
      </c>
      <c r="T108">
        <v>0.20100000000000001</v>
      </c>
      <c r="U108">
        <v>1.587</v>
      </c>
      <c r="V108">
        <v>7.9059999999999997</v>
      </c>
      <c r="W108">
        <v>1207568</v>
      </c>
      <c r="X108">
        <v>307177</v>
      </c>
      <c r="Y108">
        <v>0.254</v>
      </c>
      <c r="Z108">
        <v>1</v>
      </c>
      <c r="AA108" t="s">
        <v>106</v>
      </c>
    </row>
    <row r="109" spans="1:27" x14ac:dyDescent="0.3">
      <c r="A109">
        <v>108</v>
      </c>
      <c r="B109">
        <v>53188</v>
      </c>
      <c r="C109" s="38">
        <v>45298</v>
      </c>
      <c r="D109" t="s">
        <v>71</v>
      </c>
      <c r="E109" t="s">
        <v>33</v>
      </c>
      <c r="F109" t="s">
        <v>74</v>
      </c>
      <c r="G109" t="s">
        <v>26</v>
      </c>
      <c r="H109">
        <v>8</v>
      </c>
      <c r="I109">
        <v>61</v>
      </c>
      <c r="J109">
        <v>7.6</v>
      </c>
      <c r="K109">
        <v>0.625</v>
      </c>
      <c r="L109">
        <v>88677</v>
      </c>
      <c r="M109">
        <v>11085</v>
      </c>
      <c r="N109">
        <v>0.5</v>
      </c>
      <c r="O109">
        <v>0.25</v>
      </c>
      <c r="P109">
        <v>433429</v>
      </c>
      <c r="Q109">
        <v>44348</v>
      </c>
      <c r="R109">
        <v>114888.89</v>
      </c>
      <c r="S109">
        <v>120042</v>
      </c>
      <c r="T109">
        <v>0.10199999999999999</v>
      </c>
      <c r="U109">
        <v>0.38600000000000001</v>
      </c>
      <c r="V109">
        <v>3.7730000000000001</v>
      </c>
      <c r="W109">
        <v>411843</v>
      </c>
      <c r="X109">
        <v>96420</v>
      </c>
      <c r="Y109">
        <v>0.23400000000000001</v>
      </c>
      <c r="Z109">
        <v>1</v>
      </c>
      <c r="AA109" t="s">
        <v>106</v>
      </c>
    </row>
    <row r="110" spans="1:27" x14ac:dyDescent="0.3">
      <c r="A110">
        <v>109</v>
      </c>
      <c r="B110">
        <v>53069</v>
      </c>
      <c r="C110" s="38">
        <v>45301</v>
      </c>
      <c r="D110" t="s">
        <v>71</v>
      </c>
      <c r="E110" t="s">
        <v>97</v>
      </c>
      <c r="F110" t="s">
        <v>72</v>
      </c>
      <c r="G110" t="s">
        <v>73</v>
      </c>
      <c r="H110">
        <v>10</v>
      </c>
      <c r="I110">
        <v>115</v>
      </c>
      <c r="J110">
        <v>11.5</v>
      </c>
      <c r="K110">
        <v>0.2</v>
      </c>
      <c r="L110">
        <v>111178</v>
      </c>
      <c r="M110">
        <v>11118</v>
      </c>
      <c r="N110">
        <v>1.7430000000000001</v>
      </c>
      <c r="O110">
        <v>0</v>
      </c>
      <c r="P110">
        <v>923384</v>
      </c>
      <c r="Q110">
        <v>193744</v>
      </c>
      <c r="R110">
        <v>136247.04999999999</v>
      </c>
      <c r="S110">
        <v>282822</v>
      </c>
      <c r="T110">
        <v>0.21</v>
      </c>
      <c r="U110">
        <v>1.4219999999999999</v>
      </c>
      <c r="V110">
        <v>6.7770000000000001</v>
      </c>
      <c r="W110">
        <v>656094</v>
      </c>
      <c r="X110">
        <v>97602</v>
      </c>
      <c r="Y110">
        <v>0.14899999999999999</v>
      </c>
      <c r="Z110">
        <v>1</v>
      </c>
      <c r="AA110" t="s">
        <v>106</v>
      </c>
    </row>
    <row r="111" spans="1:27" x14ac:dyDescent="0.3">
      <c r="A111">
        <v>110</v>
      </c>
      <c r="B111">
        <v>53295</v>
      </c>
      <c r="C111" s="38">
        <v>45302</v>
      </c>
      <c r="D111" t="s">
        <v>71</v>
      </c>
      <c r="E111" t="s">
        <v>31</v>
      </c>
      <c r="F111" t="s">
        <v>74</v>
      </c>
      <c r="G111" t="s">
        <v>26</v>
      </c>
      <c r="H111">
        <v>9</v>
      </c>
      <c r="I111">
        <v>67</v>
      </c>
      <c r="J111">
        <v>7.4</v>
      </c>
      <c r="K111">
        <v>0.33300000000000002</v>
      </c>
      <c r="L111">
        <v>144450</v>
      </c>
      <c r="M111">
        <v>16050</v>
      </c>
      <c r="N111">
        <v>0.38700000000000001</v>
      </c>
      <c r="O111">
        <v>0.44400000000000001</v>
      </c>
      <c r="P111">
        <v>533015</v>
      </c>
      <c r="Q111">
        <v>55844</v>
      </c>
      <c r="R111">
        <v>170662.64</v>
      </c>
      <c r="S111">
        <v>223662</v>
      </c>
      <c r="T111">
        <v>0.105</v>
      </c>
      <c r="U111">
        <v>0.32700000000000001</v>
      </c>
      <c r="V111">
        <v>3.1230000000000002</v>
      </c>
      <c r="W111">
        <v>488752</v>
      </c>
      <c r="X111">
        <v>89110</v>
      </c>
      <c r="Y111">
        <v>0.182</v>
      </c>
      <c r="Z111">
        <v>1</v>
      </c>
      <c r="AA111" t="s">
        <v>106</v>
      </c>
    </row>
    <row r="112" spans="1:27" x14ac:dyDescent="0.3">
      <c r="A112">
        <v>111</v>
      </c>
      <c r="B112">
        <v>53143</v>
      </c>
      <c r="C112" s="38">
        <v>45303</v>
      </c>
      <c r="D112" t="s">
        <v>71</v>
      </c>
      <c r="E112" t="s">
        <v>32</v>
      </c>
      <c r="F112" t="s">
        <v>140</v>
      </c>
      <c r="G112" t="s">
        <v>27</v>
      </c>
      <c r="H112">
        <v>11</v>
      </c>
      <c r="I112">
        <v>125</v>
      </c>
      <c r="J112">
        <v>11.4</v>
      </c>
      <c r="K112">
        <v>0.72699999999999998</v>
      </c>
      <c r="L112">
        <v>153497</v>
      </c>
      <c r="M112">
        <v>13954</v>
      </c>
      <c r="N112">
        <v>6.4000000000000001E-2</v>
      </c>
      <c r="O112">
        <v>0.182</v>
      </c>
      <c r="P112">
        <v>1366736</v>
      </c>
      <c r="Q112">
        <v>9855</v>
      </c>
      <c r="R112">
        <v>190983</v>
      </c>
      <c r="S112">
        <v>336235</v>
      </c>
      <c r="T112">
        <v>7.0000000000000001E-3</v>
      </c>
      <c r="U112">
        <v>5.1999999999999998E-2</v>
      </c>
      <c r="V112">
        <v>7.1559999999999997</v>
      </c>
      <c r="W112">
        <v>1368403</v>
      </c>
      <c r="X112">
        <v>272470</v>
      </c>
      <c r="Y112">
        <v>0.19900000000000001</v>
      </c>
      <c r="Z112">
        <v>1</v>
      </c>
      <c r="AA112" t="s">
        <v>106</v>
      </c>
    </row>
    <row r="113" spans="1:27" x14ac:dyDescent="0.3">
      <c r="A113">
        <v>112</v>
      </c>
      <c r="B113">
        <v>53143</v>
      </c>
      <c r="C113" s="38">
        <v>45305</v>
      </c>
      <c r="D113" t="s">
        <v>71</v>
      </c>
      <c r="E113" t="s">
        <v>33</v>
      </c>
      <c r="F113" t="s">
        <v>140</v>
      </c>
      <c r="G113" t="s">
        <v>27</v>
      </c>
      <c r="H113">
        <v>11</v>
      </c>
      <c r="I113">
        <v>116</v>
      </c>
      <c r="J113">
        <v>10.5</v>
      </c>
      <c r="K113">
        <v>0.27300000000000002</v>
      </c>
      <c r="L113">
        <v>151246</v>
      </c>
      <c r="M113">
        <v>13750</v>
      </c>
      <c r="N113">
        <v>1.855</v>
      </c>
      <c r="O113">
        <v>0.182</v>
      </c>
      <c r="P113">
        <v>1286762</v>
      </c>
      <c r="Q113">
        <v>280488</v>
      </c>
      <c r="R113">
        <v>188834.25</v>
      </c>
      <c r="S113">
        <v>261360</v>
      </c>
      <c r="T113">
        <v>0.218</v>
      </c>
      <c r="U113">
        <v>1.4850000000000001</v>
      </c>
      <c r="V113">
        <v>6.8140000000000001</v>
      </c>
      <c r="W113">
        <v>1422559</v>
      </c>
      <c r="X113">
        <v>217356</v>
      </c>
      <c r="Y113">
        <v>0.153</v>
      </c>
      <c r="Z113">
        <v>1</v>
      </c>
      <c r="AA113" t="s">
        <v>106</v>
      </c>
    </row>
    <row r="114" spans="1:27" x14ac:dyDescent="0.3">
      <c r="A114">
        <v>113</v>
      </c>
      <c r="B114">
        <v>53168</v>
      </c>
      <c r="C114" s="38">
        <v>45307</v>
      </c>
      <c r="D114" t="s">
        <v>71</v>
      </c>
      <c r="E114" t="s">
        <v>77</v>
      </c>
      <c r="F114" t="s">
        <v>84</v>
      </c>
      <c r="G114" t="s">
        <v>27</v>
      </c>
      <c r="H114">
        <v>11</v>
      </c>
      <c r="I114">
        <v>114</v>
      </c>
      <c r="J114">
        <v>10.4</v>
      </c>
      <c r="K114">
        <v>0.36399999999999999</v>
      </c>
      <c r="L114">
        <v>113604</v>
      </c>
      <c r="M114">
        <v>10328</v>
      </c>
      <c r="N114">
        <v>1.502</v>
      </c>
      <c r="O114">
        <v>0.27300000000000002</v>
      </c>
      <c r="P114">
        <v>809941</v>
      </c>
      <c r="Q114">
        <v>170638</v>
      </c>
      <c r="R114">
        <v>143179</v>
      </c>
      <c r="S114">
        <v>296699</v>
      </c>
      <c r="T114">
        <v>0.21099999999999999</v>
      </c>
      <c r="U114">
        <v>1.1919999999999999</v>
      </c>
      <c r="V114">
        <v>5.657</v>
      </c>
      <c r="W114">
        <v>829299</v>
      </c>
      <c r="X114">
        <v>108222</v>
      </c>
      <c r="Y114">
        <v>0.13</v>
      </c>
      <c r="Z114">
        <v>1</v>
      </c>
      <c r="AA114" t="s">
        <v>106</v>
      </c>
    </row>
    <row r="115" spans="1:27" x14ac:dyDescent="0.3">
      <c r="A115">
        <v>114</v>
      </c>
      <c r="B115">
        <v>53070</v>
      </c>
      <c r="C115" s="38">
        <v>45309</v>
      </c>
      <c r="D115" t="s">
        <v>71</v>
      </c>
      <c r="E115" t="s">
        <v>31</v>
      </c>
      <c r="F115" t="s">
        <v>98</v>
      </c>
      <c r="G115" t="s">
        <v>73</v>
      </c>
      <c r="H115">
        <v>11</v>
      </c>
      <c r="I115">
        <v>121</v>
      </c>
      <c r="J115">
        <v>11</v>
      </c>
      <c r="K115">
        <v>0.27300000000000002</v>
      </c>
      <c r="L115">
        <v>185947</v>
      </c>
      <c r="M115">
        <v>16904</v>
      </c>
      <c r="N115">
        <v>1.01</v>
      </c>
      <c r="O115">
        <v>9.0999999999999998E-2</v>
      </c>
      <c r="P115">
        <v>904288</v>
      </c>
      <c r="Q115">
        <v>187770</v>
      </c>
      <c r="R115">
        <v>200565.8</v>
      </c>
      <c r="S115">
        <v>387413</v>
      </c>
      <c r="T115">
        <v>0.20799999999999999</v>
      </c>
      <c r="U115">
        <v>0.93600000000000005</v>
      </c>
      <c r="V115">
        <v>4.5090000000000003</v>
      </c>
      <c r="W115">
        <v>757357</v>
      </c>
      <c r="X115">
        <v>97837</v>
      </c>
      <c r="Y115">
        <v>0.129</v>
      </c>
      <c r="Z115">
        <v>1</v>
      </c>
      <c r="AA115" t="s">
        <v>106</v>
      </c>
    </row>
    <row r="116" spans="1:27" x14ac:dyDescent="0.3">
      <c r="A116">
        <v>115</v>
      </c>
      <c r="B116">
        <v>53149</v>
      </c>
      <c r="C116" s="38">
        <v>45310</v>
      </c>
      <c r="D116" t="s">
        <v>71</v>
      </c>
      <c r="E116" t="s">
        <v>32</v>
      </c>
      <c r="F116" t="s">
        <v>141</v>
      </c>
      <c r="G116" t="s">
        <v>27</v>
      </c>
      <c r="H116">
        <v>12</v>
      </c>
      <c r="I116">
        <v>142</v>
      </c>
      <c r="J116">
        <v>11.8</v>
      </c>
      <c r="K116">
        <v>0.16700000000000001</v>
      </c>
      <c r="L116">
        <v>158747</v>
      </c>
      <c r="M116">
        <v>12771</v>
      </c>
      <c r="N116">
        <v>1.8069999999999999</v>
      </c>
      <c r="O116">
        <v>0.33300000000000002</v>
      </c>
      <c r="P116">
        <v>1287056</v>
      </c>
      <c r="Q116">
        <v>286821</v>
      </c>
      <c r="R116">
        <v>191147.1</v>
      </c>
      <c r="S116">
        <v>417598</v>
      </c>
      <c r="T116">
        <v>0.223</v>
      </c>
      <c r="U116">
        <v>1.5009999999999999</v>
      </c>
      <c r="V116">
        <v>6.7329999999999997</v>
      </c>
      <c r="W116">
        <v>1274274</v>
      </c>
      <c r="X116">
        <v>287565</v>
      </c>
      <c r="Y116">
        <v>0.22600000000000001</v>
      </c>
      <c r="Z116">
        <v>1</v>
      </c>
      <c r="AA116" t="s">
        <v>106</v>
      </c>
    </row>
    <row r="117" spans="1:27" x14ac:dyDescent="0.3">
      <c r="A117">
        <v>116</v>
      </c>
      <c r="B117">
        <v>53297</v>
      </c>
      <c r="C117" s="38">
        <v>45310</v>
      </c>
      <c r="D117" t="s">
        <v>71</v>
      </c>
      <c r="E117" t="s">
        <v>32</v>
      </c>
      <c r="F117" t="s">
        <v>74</v>
      </c>
      <c r="G117" t="s">
        <v>26</v>
      </c>
      <c r="H117">
        <v>11</v>
      </c>
      <c r="I117">
        <v>103</v>
      </c>
      <c r="J117">
        <v>9.4</v>
      </c>
      <c r="K117">
        <v>0.36399999999999999</v>
      </c>
      <c r="L117">
        <v>133859</v>
      </c>
      <c r="M117">
        <v>12169</v>
      </c>
      <c r="N117">
        <v>0.70899999999999996</v>
      </c>
      <c r="O117">
        <v>0.182</v>
      </c>
      <c r="P117">
        <v>679953</v>
      </c>
      <c r="Q117">
        <v>94874</v>
      </c>
      <c r="R117">
        <v>160071.39000000001</v>
      </c>
      <c r="S117">
        <v>300674</v>
      </c>
      <c r="T117">
        <v>0.14000000000000001</v>
      </c>
      <c r="U117">
        <v>0.59299999999999997</v>
      </c>
      <c r="V117">
        <v>4.2480000000000002</v>
      </c>
      <c r="W117">
        <v>416862</v>
      </c>
      <c r="X117">
        <v>89000</v>
      </c>
      <c r="Y117">
        <v>0.21299999999999999</v>
      </c>
      <c r="Z117">
        <v>1</v>
      </c>
      <c r="AA117" t="s">
        <v>106</v>
      </c>
    </row>
    <row r="118" spans="1:27" x14ac:dyDescent="0.3">
      <c r="A118">
        <v>117</v>
      </c>
      <c r="B118">
        <v>53149</v>
      </c>
      <c r="C118" s="38">
        <v>45312</v>
      </c>
      <c r="D118" t="s">
        <v>71</v>
      </c>
      <c r="E118" t="s">
        <v>33</v>
      </c>
      <c r="F118" t="s">
        <v>141</v>
      </c>
      <c r="G118" t="s">
        <v>27</v>
      </c>
      <c r="H118">
        <v>12</v>
      </c>
      <c r="I118">
        <v>141</v>
      </c>
      <c r="J118">
        <v>11.8</v>
      </c>
      <c r="K118">
        <v>0.33300000000000002</v>
      </c>
      <c r="L118">
        <v>171177</v>
      </c>
      <c r="M118">
        <v>13806</v>
      </c>
      <c r="N118">
        <v>1.363</v>
      </c>
      <c r="O118">
        <v>0</v>
      </c>
      <c r="P118">
        <v>1260277</v>
      </c>
      <c r="Q118">
        <v>233262</v>
      </c>
      <c r="R118">
        <v>203677.1</v>
      </c>
      <c r="S118">
        <v>216452</v>
      </c>
      <c r="T118">
        <v>0.185</v>
      </c>
      <c r="U118">
        <v>1.145</v>
      </c>
      <c r="V118">
        <v>6.1879999999999997</v>
      </c>
      <c r="W118">
        <v>1448833</v>
      </c>
      <c r="X118">
        <v>377019</v>
      </c>
      <c r="Y118">
        <v>0.26</v>
      </c>
      <c r="Z118">
        <v>1</v>
      </c>
      <c r="AA118" t="s">
        <v>106</v>
      </c>
    </row>
    <row r="119" spans="1:27" x14ac:dyDescent="0.3">
      <c r="A119">
        <v>118</v>
      </c>
      <c r="B119">
        <v>53072</v>
      </c>
      <c r="C119" s="38">
        <v>45315</v>
      </c>
      <c r="D119" t="s">
        <v>71</v>
      </c>
      <c r="E119" t="s">
        <v>97</v>
      </c>
      <c r="F119" t="s">
        <v>132</v>
      </c>
      <c r="G119" t="s">
        <v>73</v>
      </c>
      <c r="H119">
        <v>7</v>
      </c>
      <c r="I119">
        <v>57</v>
      </c>
      <c r="J119">
        <v>8.1</v>
      </c>
      <c r="K119">
        <v>0.57099999999999995</v>
      </c>
      <c r="L119">
        <v>75505</v>
      </c>
      <c r="M119">
        <v>10786</v>
      </c>
      <c r="N119">
        <v>0.68</v>
      </c>
      <c r="O119">
        <v>0.14299999999999999</v>
      </c>
      <c r="P119">
        <v>464064</v>
      </c>
      <c r="Q119">
        <v>51353</v>
      </c>
      <c r="R119">
        <v>92523.3</v>
      </c>
      <c r="S119">
        <v>164895</v>
      </c>
      <c r="T119">
        <v>0.111</v>
      </c>
      <c r="U119">
        <v>0.55500000000000005</v>
      </c>
      <c r="V119">
        <v>5.016</v>
      </c>
      <c r="W119">
        <v>410957</v>
      </c>
      <c r="X119">
        <v>1851</v>
      </c>
      <c r="Y119">
        <v>5.0000000000000001E-3</v>
      </c>
      <c r="Z119">
        <v>1</v>
      </c>
      <c r="AA119" t="s">
        <v>106</v>
      </c>
    </row>
    <row r="120" spans="1:27" x14ac:dyDescent="0.3">
      <c r="A120">
        <v>119</v>
      </c>
      <c r="B120">
        <v>53167</v>
      </c>
      <c r="C120" s="38">
        <v>45317</v>
      </c>
      <c r="D120" t="s">
        <v>71</v>
      </c>
      <c r="E120" t="s">
        <v>32</v>
      </c>
      <c r="F120" t="s">
        <v>1</v>
      </c>
      <c r="G120" t="s">
        <v>27</v>
      </c>
      <c r="H120">
        <v>10</v>
      </c>
      <c r="I120">
        <v>100</v>
      </c>
      <c r="J120">
        <v>10</v>
      </c>
      <c r="K120">
        <v>0.4</v>
      </c>
      <c r="L120">
        <v>201827</v>
      </c>
      <c r="M120">
        <v>20183</v>
      </c>
      <c r="N120">
        <v>0.75800000000000001</v>
      </c>
      <c r="O120">
        <v>0</v>
      </c>
      <c r="P120">
        <v>834694</v>
      </c>
      <c r="Q120">
        <v>153038</v>
      </c>
      <c r="R120">
        <v>240614.86</v>
      </c>
      <c r="S120">
        <v>262380</v>
      </c>
      <c r="T120">
        <v>0.183</v>
      </c>
      <c r="U120">
        <v>0.63600000000000001</v>
      </c>
      <c r="V120">
        <v>3.4689999999999999</v>
      </c>
      <c r="W120">
        <v>1058166</v>
      </c>
      <c r="X120">
        <v>278689</v>
      </c>
      <c r="Y120">
        <v>0.26300000000000001</v>
      </c>
      <c r="Z120">
        <v>1</v>
      </c>
      <c r="AA120" t="s">
        <v>106</v>
      </c>
    </row>
    <row r="121" spans="1:27" x14ac:dyDescent="0.3">
      <c r="A121">
        <v>120</v>
      </c>
      <c r="B121">
        <v>53298</v>
      </c>
      <c r="C121" s="38">
        <v>45317</v>
      </c>
      <c r="D121" t="s">
        <v>71</v>
      </c>
      <c r="E121" t="s">
        <v>32</v>
      </c>
      <c r="F121" t="s">
        <v>0</v>
      </c>
      <c r="G121" t="s">
        <v>26</v>
      </c>
      <c r="H121">
        <v>10</v>
      </c>
      <c r="I121">
        <v>68</v>
      </c>
      <c r="J121">
        <v>6.8</v>
      </c>
      <c r="K121">
        <v>0.6</v>
      </c>
      <c r="L121">
        <v>144388</v>
      </c>
      <c r="M121">
        <v>14439</v>
      </c>
      <c r="N121">
        <v>0.47</v>
      </c>
      <c r="O121">
        <v>0</v>
      </c>
      <c r="P121">
        <v>588361</v>
      </c>
      <c r="Q121">
        <v>67804</v>
      </c>
      <c r="R121">
        <v>171652.79</v>
      </c>
      <c r="S121">
        <v>193438</v>
      </c>
      <c r="T121">
        <v>0.115</v>
      </c>
      <c r="U121">
        <v>0.39500000000000002</v>
      </c>
      <c r="V121">
        <v>3.4279999999999999</v>
      </c>
      <c r="W121">
        <v>310924</v>
      </c>
      <c r="X121">
        <v>35597</v>
      </c>
      <c r="Y121">
        <v>0.114</v>
      </c>
      <c r="Z121">
        <v>1</v>
      </c>
      <c r="AA121" t="s">
        <v>106</v>
      </c>
    </row>
    <row r="122" spans="1:27" x14ac:dyDescent="0.3">
      <c r="A122">
        <v>121</v>
      </c>
      <c r="B122">
        <v>53073</v>
      </c>
      <c r="C122" s="38">
        <v>45319</v>
      </c>
      <c r="D122" t="s">
        <v>71</v>
      </c>
      <c r="E122" t="s">
        <v>33</v>
      </c>
      <c r="F122" t="s">
        <v>142</v>
      </c>
      <c r="G122" t="s">
        <v>73</v>
      </c>
      <c r="H122">
        <v>10</v>
      </c>
      <c r="I122">
        <v>107</v>
      </c>
      <c r="J122">
        <v>10.7</v>
      </c>
      <c r="K122">
        <v>0.5</v>
      </c>
      <c r="L122">
        <v>132290</v>
      </c>
      <c r="M122">
        <v>13229</v>
      </c>
      <c r="N122">
        <v>1.0580000000000001</v>
      </c>
      <c r="O122">
        <v>0</v>
      </c>
      <c r="P122">
        <v>782136</v>
      </c>
      <c r="Q122">
        <v>139910</v>
      </c>
      <c r="R122">
        <v>149308.29999999999</v>
      </c>
      <c r="S122">
        <v>158940</v>
      </c>
      <c r="T122">
        <v>0.17899999999999999</v>
      </c>
      <c r="U122">
        <v>0.93700000000000006</v>
      </c>
      <c r="V122">
        <v>5.2380000000000004</v>
      </c>
      <c r="W122">
        <v>572255</v>
      </c>
      <c r="X122">
        <v>91254</v>
      </c>
      <c r="Y122">
        <v>0.159</v>
      </c>
      <c r="Z122">
        <v>1</v>
      </c>
      <c r="AA122" t="s">
        <v>106</v>
      </c>
    </row>
    <row r="123" spans="1:27" x14ac:dyDescent="0.3">
      <c r="A123">
        <v>122</v>
      </c>
      <c r="B123">
        <v>53335</v>
      </c>
      <c r="C123" s="38">
        <v>45319</v>
      </c>
      <c r="D123" t="s">
        <v>71</v>
      </c>
      <c r="E123" t="s">
        <v>33</v>
      </c>
      <c r="F123" t="s">
        <v>91</v>
      </c>
      <c r="G123" t="s">
        <v>27</v>
      </c>
      <c r="H123">
        <v>11</v>
      </c>
      <c r="I123">
        <v>133</v>
      </c>
      <c r="J123">
        <v>12.1</v>
      </c>
      <c r="K123">
        <v>0.27300000000000002</v>
      </c>
      <c r="L123">
        <v>126105</v>
      </c>
      <c r="M123">
        <v>11464</v>
      </c>
      <c r="N123">
        <v>1.486</v>
      </c>
      <c r="O123">
        <v>0.182</v>
      </c>
      <c r="P123">
        <v>1133922</v>
      </c>
      <c r="Q123">
        <v>187370</v>
      </c>
      <c r="R123">
        <v>153382.32999999999</v>
      </c>
      <c r="S123">
        <v>240431</v>
      </c>
      <c r="T123">
        <v>0.16500000000000001</v>
      </c>
      <c r="U123">
        <v>1.222</v>
      </c>
      <c r="V123">
        <v>7.3929999999999998</v>
      </c>
      <c r="W123">
        <v>1180793</v>
      </c>
      <c r="X123">
        <v>239085</v>
      </c>
      <c r="Y123">
        <v>0.20200000000000001</v>
      </c>
      <c r="Z123">
        <v>1</v>
      </c>
      <c r="AA123" t="s">
        <v>106</v>
      </c>
    </row>
    <row r="124" spans="1:27" x14ac:dyDescent="0.3">
      <c r="A124">
        <v>123</v>
      </c>
      <c r="B124">
        <v>53299</v>
      </c>
      <c r="C124" s="38">
        <v>45320</v>
      </c>
      <c r="D124" t="s">
        <v>71</v>
      </c>
      <c r="E124" t="s">
        <v>100</v>
      </c>
      <c r="F124" t="s">
        <v>74</v>
      </c>
      <c r="G124" t="s">
        <v>26</v>
      </c>
      <c r="H124">
        <v>8</v>
      </c>
      <c r="I124">
        <v>73</v>
      </c>
      <c r="J124">
        <v>9.1</v>
      </c>
      <c r="K124">
        <v>0.5</v>
      </c>
      <c r="L124">
        <v>126976</v>
      </c>
      <c r="M124">
        <v>15872</v>
      </c>
      <c r="N124">
        <v>0.997</v>
      </c>
      <c r="O124">
        <v>0.125</v>
      </c>
      <c r="P124">
        <v>556680</v>
      </c>
      <c r="Q124">
        <v>126612</v>
      </c>
      <c r="R124">
        <v>153188.89000000001</v>
      </c>
      <c r="S124">
        <v>174167</v>
      </c>
      <c r="T124">
        <v>0.22700000000000001</v>
      </c>
      <c r="U124">
        <v>0.82699999999999996</v>
      </c>
      <c r="V124">
        <v>3.6339999999999999</v>
      </c>
      <c r="W124">
        <v>414931</v>
      </c>
      <c r="X124">
        <v>56297</v>
      </c>
      <c r="Y124">
        <v>0.13600000000000001</v>
      </c>
      <c r="Z124">
        <v>1</v>
      </c>
      <c r="AA124" t="s">
        <v>106</v>
      </c>
    </row>
    <row r="125" spans="1:27" x14ac:dyDescent="0.3">
      <c r="A125">
        <v>124</v>
      </c>
      <c r="B125">
        <v>53074</v>
      </c>
      <c r="C125" s="38">
        <v>45323</v>
      </c>
      <c r="D125" t="s">
        <v>71</v>
      </c>
      <c r="E125" t="s">
        <v>31</v>
      </c>
      <c r="F125" t="s">
        <v>85</v>
      </c>
      <c r="G125" t="s">
        <v>73</v>
      </c>
      <c r="H125">
        <v>8</v>
      </c>
      <c r="I125">
        <v>71</v>
      </c>
      <c r="J125">
        <v>8.9</v>
      </c>
      <c r="K125">
        <v>0.375</v>
      </c>
      <c r="L125">
        <v>96927</v>
      </c>
      <c r="M125">
        <v>11803</v>
      </c>
      <c r="N125">
        <v>1.0209999999999999</v>
      </c>
      <c r="O125">
        <v>0</v>
      </c>
      <c r="P125">
        <v>661811</v>
      </c>
      <c r="Q125">
        <v>98932</v>
      </c>
      <c r="R125">
        <v>121503.57</v>
      </c>
      <c r="S125">
        <v>276042</v>
      </c>
      <c r="T125">
        <v>0.14899999999999999</v>
      </c>
      <c r="U125">
        <v>0.81399999999999995</v>
      </c>
      <c r="V125">
        <v>5.4470000000000001</v>
      </c>
      <c r="W125">
        <v>0</v>
      </c>
      <c r="X125">
        <v>0</v>
      </c>
      <c r="Y125">
        <v>0</v>
      </c>
      <c r="Z125">
        <v>2</v>
      </c>
      <c r="AA125" t="s">
        <v>107</v>
      </c>
    </row>
    <row r="126" spans="1:27" x14ac:dyDescent="0.3">
      <c r="A126">
        <v>125</v>
      </c>
      <c r="B126">
        <v>53304</v>
      </c>
      <c r="C126" s="38">
        <v>45324</v>
      </c>
      <c r="D126" t="s">
        <v>71</v>
      </c>
      <c r="E126" t="s">
        <v>32</v>
      </c>
      <c r="F126" t="s">
        <v>143</v>
      </c>
      <c r="G126" t="s">
        <v>26</v>
      </c>
      <c r="H126">
        <v>11</v>
      </c>
      <c r="I126">
        <v>111</v>
      </c>
      <c r="J126">
        <v>10.1</v>
      </c>
      <c r="K126">
        <v>0.45500000000000002</v>
      </c>
      <c r="L126">
        <v>139126</v>
      </c>
      <c r="M126">
        <v>12648</v>
      </c>
      <c r="N126">
        <v>0.56299999999999994</v>
      </c>
      <c r="O126">
        <v>0.182</v>
      </c>
      <c r="P126">
        <v>707430</v>
      </c>
      <c r="Q126">
        <v>78271</v>
      </c>
      <c r="R126">
        <v>154319.4</v>
      </c>
      <c r="S126">
        <v>185906</v>
      </c>
      <c r="T126">
        <v>0.111</v>
      </c>
      <c r="U126">
        <v>0.50700000000000001</v>
      </c>
      <c r="V126">
        <v>4.5839999999999996</v>
      </c>
      <c r="W126">
        <v>448954</v>
      </c>
      <c r="X126">
        <v>96848</v>
      </c>
      <c r="Y126">
        <v>0.216</v>
      </c>
      <c r="Z126">
        <v>2</v>
      </c>
      <c r="AA126" t="s">
        <v>107</v>
      </c>
    </row>
    <row r="127" spans="1:27" x14ac:dyDescent="0.3">
      <c r="A127">
        <v>126</v>
      </c>
      <c r="B127">
        <v>53336</v>
      </c>
      <c r="C127" s="38">
        <v>45324</v>
      </c>
      <c r="D127" t="s">
        <v>71</v>
      </c>
      <c r="E127" t="s">
        <v>32</v>
      </c>
      <c r="F127" t="s">
        <v>1</v>
      </c>
      <c r="G127" t="s">
        <v>27</v>
      </c>
      <c r="H127">
        <v>9</v>
      </c>
      <c r="I127">
        <v>85</v>
      </c>
      <c r="J127">
        <v>9.4</v>
      </c>
      <c r="K127">
        <v>0.33300000000000002</v>
      </c>
      <c r="L127">
        <v>146578</v>
      </c>
      <c r="M127">
        <v>16286</v>
      </c>
      <c r="N127">
        <v>1.5449999999999999</v>
      </c>
      <c r="O127">
        <v>0.222</v>
      </c>
      <c r="P127">
        <v>908437</v>
      </c>
      <c r="Q127">
        <v>226431</v>
      </c>
      <c r="R127">
        <v>185267.36</v>
      </c>
      <c r="S127">
        <v>290243</v>
      </c>
      <c r="T127">
        <v>0.249</v>
      </c>
      <c r="U127">
        <v>1.222</v>
      </c>
      <c r="V127">
        <v>4.9029999999999996</v>
      </c>
      <c r="W127">
        <v>790388</v>
      </c>
      <c r="X127">
        <v>102281</v>
      </c>
      <c r="Y127">
        <v>0.129</v>
      </c>
      <c r="Z127">
        <v>2</v>
      </c>
      <c r="AA127" t="s">
        <v>107</v>
      </c>
    </row>
    <row r="128" spans="1:27" x14ac:dyDescent="0.3">
      <c r="A128">
        <v>127</v>
      </c>
      <c r="B128">
        <v>53122</v>
      </c>
      <c r="C128" s="38">
        <v>45326</v>
      </c>
      <c r="D128" t="s">
        <v>71</v>
      </c>
      <c r="E128" t="s">
        <v>33</v>
      </c>
      <c r="F128" t="s">
        <v>144</v>
      </c>
      <c r="G128" t="s">
        <v>73</v>
      </c>
      <c r="H128">
        <v>12</v>
      </c>
      <c r="I128">
        <v>111</v>
      </c>
      <c r="J128">
        <v>9.1999999999999993</v>
      </c>
      <c r="K128">
        <v>0.33300000000000002</v>
      </c>
      <c r="L128">
        <v>147676</v>
      </c>
      <c r="M128">
        <v>12265</v>
      </c>
      <c r="N128">
        <v>1.341</v>
      </c>
      <c r="O128">
        <v>0</v>
      </c>
      <c r="P128">
        <v>1013255</v>
      </c>
      <c r="Q128">
        <v>198060</v>
      </c>
      <c r="R128">
        <v>164195.79999999999</v>
      </c>
      <c r="S128">
        <v>281827</v>
      </c>
      <c r="T128">
        <v>0.19500000000000001</v>
      </c>
      <c r="U128">
        <v>1.206</v>
      </c>
      <c r="V128">
        <v>6.1710000000000003</v>
      </c>
      <c r="W128">
        <v>792185</v>
      </c>
      <c r="X128">
        <v>172731</v>
      </c>
      <c r="Y128">
        <v>0.218</v>
      </c>
      <c r="Z128">
        <v>2</v>
      </c>
      <c r="AA128" t="s">
        <v>107</v>
      </c>
    </row>
    <row r="129" spans="1:27" x14ac:dyDescent="0.3">
      <c r="A129">
        <v>128</v>
      </c>
      <c r="B129">
        <v>53304</v>
      </c>
      <c r="C129" s="38">
        <v>45326</v>
      </c>
      <c r="D129" t="s">
        <v>71</v>
      </c>
      <c r="E129" t="s">
        <v>33</v>
      </c>
      <c r="F129" t="s">
        <v>143</v>
      </c>
      <c r="G129" t="s">
        <v>26</v>
      </c>
      <c r="H129">
        <v>10</v>
      </c>
      <c r="I129">
        <v>113</v>
      </c>
      <c r="J129">
        <v>11.3</v>
      </c>
      <c r="K129">
        <v>0.3</v>
      </c>
      <c r="L129">
        <v>131592</v>
      </c>
      <c r="M129">
        <v>13059</v>
      </c>
      <c r="N129">
        <v>0.65600000000000003</v>
      </c>
      <c r="O129">
        <v>0.3</v>
      </c>
      <c r="P129">
        <v>744565</v>
      </c>
      <c r="Q129">
        <v>86295</v>
      </c>
      <c r="R129">
        <v>145785.65</v>
      </c>
      <c r="S129">
        <v>188293</v>
      </c>
      <c r="T129">
        <v>0.11600000000000001</v>
      </c>
      <c r="U129">
        <v>0.59199999999999997</v>
      </c>
      <c r="V129">
        <v>5.1070000000000002</v>
      </c>
      <c r="W129">
        <v>464623</v>
      </c>
      <c r="X129">
        <v>61503</v>
      </c>
      <c r="Y129">
        <v>0.13200000000000001</v>
      </c>
      <c r="Z129">
        <v>2</v>
      </c>
      <c r="AA129" t="s">
        <v>107</v>
      </c>
    </row>
    <row r="130" spans="1:27" x14ac:dyDescent="0.3">
      <c r="A130">
        <v>129</v>
      </c>
      <c r="B130">
        <v>53300</v>
      </c>
      <c r="C130" s="38">
        <v>45328</v>
      </c>
      <c r="D130" t="s">
        <v>71</v>
      </c>
      <c r="E130" t="s">
        <v>77</v>
      </c>
      <c r="F130" t="s">
        <v>145</v>
      </c>
      <c r="G130" t="s">
        <v>27</v>
      </c>
      <c r="H130">
        <v>12</v>
      </c>
      <c r="I130">
        <v>137</v>
      </c>
      <c r="J130">
        <v>11.4</v>
      </c>
      <c r="K130">
        <v>0.33300000000000002</v>
      </c>
      <c r="L130">
        <v>161513</v>
      </c>
      <c r="M130">
        <v>13397</v>
      </c>
      <c r="N130">
        <v>1.3540000000000001</v>
      </c>
      <c r="O130">
        <v>8.3000000000000004E-2</v>
      </c>
      <c r="P130">
        <v>1257390</v>
      </c>
      <c r="Q130">
        <v>218717</v>
      </c>
      <c r="R130">
        <v>183081.4</v>
      </c>
      <c r="S130">
        <v>299175</v>
      </c>
      <c r="T130">
        <v>0.17399999999999999</v>
      </c>
      <c r="U130">
        <v>1.1950000000000001</v>
      </c>
      <c r="V130">
        <v>6.8680000000000003</v>
      </c>
      <c r="W130">
        <v>1063090</v>
      </c>
      <c r="X130">
        <v>249787</v>
      </c>
      <c r="Y130">
        <v>0.23499999999999999</v>
      </c>
      <c r="Z130">
        <v>2</v>
      </c>
      <c r="AA130" t="s">
        <v>107</v>
      </c>
    </row>
    <row r="131" spans="1:27" x14ac:dyDescent="0.3">
      <c r="A131">
        <v>130</v>
      </c>
      <c r="B131">
        <v>53325</v>
      </c>
      <c r="C131" s="38">
        <v>45331</v>
      </c>
      <c r="D131" t="s">
        <v>71</v>
      </c>
      <c r="E131" t="s">
        <v>32</v>
      </c>
      <c r="F131" t="s">
        <v>0</v>
      </c>
      <c r="G131" t="s">
        <v>26</v>
      </c>
      <c r="H131">
        <v>10</v>
      </c>
      <c r="I131">
        <v>81</v>
      </c>
      <c r="J131">
        <v>8.1</v>
      </c>
      <c r="K131">
        <v>0.3</v>
      </c>
      <c r="L131">
        <v>156187</v>
      </c>
      <c r="M131">
        <v>15619</v>
      </c>
      <c r="N131">
        <v>0.51500000000000001</v>
      </c>
      <c r="O131">
        <v>0</v>
      </c>
      <c r="P131">
        <v>668215</v>
      </c>
      <c r="Q131">
        <v>80432</v>
      </c>
      <c r="R131">
        <v>183452.79</v>
      </c>
      <c r="S131">
        <v>167061</v>
      </c>
      <c r="T131">
        <v>0.12</v>
      </c>
      <c r="U131">
        <v>0.438</v>
      </c>
      <c r="V131">
        <v>3.6419999999999999</v>
      </c>
      <c r="W131">
        <v>568709</v>
      </c>
      <c r="X131">
        <v>42949</v>
      </c>
      <c r="Y131">
        <v>7.5999999999999998E-2</v>
      </c>
      <c r="Z131">
        <v>2</v>
      </c>
      <c r="AA131" t="s">
        <v>107</v>
      </c>
    </row>
    <row r="132" spans="1:27" x14ac:dyDescent="0.3">
      <c r="A132">
        <v>131</v>
      </c>
      <c r="B132">
        <v>53346</v>
      </c>
      <c r="C132" s="38">
        <v>45331</v>
      </c>
      <c r="D132" t="s">
        <v>71</v>
      </c>
      <c r="E132" t="s">
        <v>32</v>
      </c>
      <c r="F132" t="s">
        <v>1</v>
      </c>
      <c r="G132" t="s">
        <v>27</v>
      </c>
      <c r="H132">
        <v>9</v>
      </c>
      <c r="I132">
        <v>100</v>
      </c>
      <c r="J132">
        <v>11.1</v>
      </c>
      <c r="K132">
        <v>0.222</v>
      </c>
      <c r="L132">
        <v>265670</v>
      </c>
      <c r="M132">
        <v>29519</v>
      </c>
      <c r="N132">
        <v>0.53400000000000003</v>
      </c>
      <c r="O132">
        <v>0.222</v>
      </c>
      <c r="P132">
        <v>805332</v>
      </c>
      <c r="Q132">
        <v>141749</v>
      </c>
      <c r="R132">
        <v>304458.61</v>
      </c>
      <c r="S132">
        <v>264151</v>
      </c>
      <c r="T132">
        <v>0.17599999999999999</v>
      </c>
      <c r="U132">
        <v>0.46600000000000003</v>
      </c>
      <c r="V132">
        <v>2.645</v>
      </c>
      <c r="W132">
        <v>1003266</v>
      </c>
      <c r="X132">
        <v>246230</v>
      </c>
      <c r="Y132">
        <v>0.245</v>
      </c>
      <c r="Z132">
        <v>2</v>
      </c>
      <c r="AA132" t="s">
        <v>107</v>
      </c>
    </row>
    <row r="133" spans="1:27" x14ac:dyDescent="0.3">
      <c r="A133">
        <v>132</v>
      </c>
      <c r="B133">
        <v>53123</v>
      </c>
      <c r="C133" s="38">
        <v>45333</v>
      </c>
      <c r="D133" t="s">
        <v>71</v>
      </c>
      <c r="E133" t="s">
        <v>33</v>
      </c>
      <c r="F133" t="s">
        <v>146</v>
      </c>
      <c r="G133" t="s">
        <v>73</v>
      </c>
      <c r="H133">
        <v>12</v>
      </c>
      <c r="I133">
        <v>124</v>
      </c>
      <c r="J133">
        <v>10.3</v>
      </c>
      <c r="K133">
        <v>0.25</v>
      </c>
      <c r="L133">
        <v>161859</v>
      </c>
      <c r="M133">
        <v>13072</v>
      </c>
      <c r="N133">
        <v>0.876</v>
      </c>
      <c r="O133">
        <v>8.3000000000000004E-2</v>
      </c>
      <c r="P133">
        <v>792735</v>
      </c>
      <c r="Q133">
        <v>141823</v>
      </c>
      <c r="R133">
        <v>173878.3</v>
      </c>
      <c r="S133">
        <v>249520</v>
      </c>
      <c r="T133">
        <v>0.17899999999999999</v>
      </c>
      <c r="U133">
        <v>0.81599999999999995</v>
      </c>
      <c r="V133">
        <v>4.5590000000000002</v>
      </c>
      <c r="W133">
        <v>627802</v>
      </c>
      <c r="X133">
        <v>77341</v>
      </c>
      <c r="Y133">
        <v>0.123</v>
      </c>
      <c r="Z133">
        <v>2</v>
      </c>
      <c r="AA133" t="s">
        <v>107</v>
      </c>
    </row>
    <row r="134" spans="1:27" x14ac:dyDescent="0.3">
      <c r="A134">
        <v>133</v>
      </c>
      <c r="B134">
        <v>53347</v>
      </c>
      <c r="C134" s="38">
        <v>45333</v>
      </c>
      <c r="D134" t="s">
        <v>71</v>
      </c>
      <c r="E134" t="s">
        <v>33</v>
      </c>
      <c r="F134" t="s">
        <v>147</v>
      </c>
      <c r="G134" t="s">
        <v>27</v>
      </c>
      <c r="H134">
        <v>11</v>
      </c>
      <c r="I134">
        <v>124</v>
      </c>
      <c r="J134">
        <v>11.3</v>
      </c>
      <c r="K134">
        <v>0.36399999999999999</v>
      </c>
      <c r="L134">
        <v>133537</v>
      </c>
      <c r="M134">
        <v>12140</v>
      </c>
      <c r="N134">
        <v>0.78900000000000003</v>
      </c>
      <c r="O134">
        <v>0.182</v>
      </c>
      <c r="P134">
        <v>808923</v>
      </c>
      <c r="Q134">
        <v>105325</v>
      </c>
      <c r="R134">
        <v>150557.04999999999</v>
      </c>
      <c r="S134">
        <v>163102</v>
      </c>
      <c r="T134">
        <v>0.13</v>
      </c>
      <c r="U134">
        <v>0.7</v>
      </c>
      <c r="V134">
        <v>5.3730000000000002</v>
      </c>
      <c r="W134">
        <v>1018732</v>
      </c>
      <c r="X134">
        <v>74447</v>
      </c>
      <c r="Y134">
        <v>7.2999999999999995E-2</v>
      </c>
      <c r="Z134">
        <v>2</v>
      </c>
      <c r="AA134" t="s">
        <v>107</v>
      </c>
    </row>
    <row r="135" spans="1:27" x14ac:dyDescent="0.3">
      <c r="A135">
        <v>134</v>
      </c>
      <c r="B135">
        <v>53354</v>
      </c>
      <c r="C135" s="38">
        <v>45335</v>
      </c>
      <c r="D135" t="s">
        <v>71</v>
      </c>
      <c r="E135" t="s">
        <v>77</v>
      </c>
      <c r="F135" t="s">
        <v>102</v>
      </c>
      <c r="G135" t="s">
        <v>26</v>
      </c>
      <c r="H135">
        <v>8</v>
      </c>
      <c r="I135">
        <v>65</v>
      </c>
      <c r="J135">
        <v>8.1</v>
      </c>
      <c r="K135">
        <v>0.25</v>
      </c>
      <c r="L135">
        <v>85761</v>
      </c>
      <c r="M135">
        <v>9720</v>
      </c>
      <c r="N135">
        <v>1.1060000000000001</v>
      </c>
      <c r="O135">
        <v>0</v>
      </c>
      <c r="P135">
        <v>348903</v>
      </c>
      <c r="Q135">
        <v>94868</v>
      </c>
      <c r="R135">
        <v>99699.37</v>
      </c>
      <c r="S135">
        <v>151839</v>
      </c>
      <c r="T135">
        <v>0.27200000000000002</v>
      </c>
      <c r="U135">
        <v>0.95199999999999996</v>
      </c>
      <c r="V135">
        <v>3.5</v>
      </c>
      <c r="W135">
        <v>426694</v>
      </c>
      <c r="X135">
        <v>100514</v>
      </c>
      <c r="Y135">
        <v>0.23599999999999999</v>
      </c>
      <c r="Z135">
        <v>2</v>
      </c>
      <c r="AA135" t="s">
        <v>107</v>
      </c>
    </row>
    <row r="136" spans="1:27" x14ac:dyDescent="0.3">
      <c r="A136">
        <v>135</v>
      </c>
      <c r="B136">
        <v>53354</v>
      </c>
      <c r="C136" s="38">
        <v>45337</v>
      </c>
      <c r="D136" t="s">
        <v>71</v>
      </c>
      <c r="E136" t="s">
        <v>31</v>
      </c>
      <c r="F136" t="s">
        <v>102</v>
      </c>
      <c r="G136" t="s">
        <v>26</v>
      </c>
      <c r="H136">
        <v>8</v>
      </c>
      <c r="I136">
        <v>66</v>
      </c>
      <c r="J136">
        <v>8.1999999999999993</v>
      </c>
      <c r="K136">
        <v>0.75</v>
      </c>
      <c r="L136">
        <v>89700</v>
      </c>
      <c r="M136">
        <v>9712</v>
      </c>
      <c r="N136">
        <v>-0.48799999999999999</v>
      </c>
      <c r="O136">
        <v>0</v>
      </c>
      <c r="P136">
        <v>480611</v>
      </c>
      <c r="Q136">
        <v>-43795</v>
      </c>
      <c r="R136">
        <v>99738.12</v>
      </c>
      <c r="S136">
        <v>202752</v>
      </c>
      <c r="T136">
        <v>-9.0999999999999998E-2</v>
      </c>
      <c r="U136">
        <v>-0.439</v>
      </c>
      <c r="V136">
        <v>4.819</v>
      </c>
      <c r="W136">
        <v>426694</v>
      </c>
      <c r="X136">
        <v>100514</v>
      </c>
      <c r="Y136">
        <v>0.23599999999999999</v>
      </c>
      <c r="Z136">
        <v>2</v>
      </c>
      <c r="AA136" t="s">
        <v>107</v>
      </c>
    </row>
    <row r="137" spans="1:27" x14ac:dyDescent="0.3">
      <c r="A137">
        <v>136</v>
      </c>
      <c r="B137">
        <v>53326</v>
      </c>
      <c r="C137" s="38">
        <v>45338</v>
      </c>
      <c r="D137" t="s">
        <v>71</v>
      </c>
      <c r="E137" t="s">
        <v>32</v>
      </c>
      <c r="F137" t="s">
        <v>0</v>
      </c>
      <c r="G137" t="s">
        <v>26</v>
      </c>
      <c r="H137">
        <v>9</v>
      </c>
      <c r="I137">
        <v>85</v>
      </c>
      <c r="J137">
        <v>9.4</v>
      </c>
      <c r="K137">
        <v>0.44400000000000001</v>
      </c>
      <c r="L137">
        <v>531253</v>
      </c>
      <c r="M137">
        <v>25695</v>
      </c>
      <c r="N137">
        <v>0.28499999999999998</v>
      </c>
      <c r="O137">
        <v>0.222</v>
      </c>
      <c r="P137">
        <v>967147</v>
      </c>
      <c r="Q137">
        <v>151277</v>
      </c>
      <c r="R137">
        <v>258516.29</v>
      </c>
      <c r="S137">
        <v>426736</v>
      </c>
      <c r="T137">
        <v>0.156</v>
      </c>
      <c r="U137">
        <v>0.58499999999999996</v>
      </c>
      <c r="V137">
        <v>3.7410000000000001</v>
      </c>
      <c r="W137">
        <v>702827</v>
      </c>
      <c r="X137">
        <v>104749</v>
      </c>
      <c r="Y137">
        <v>0.14899999999999999</v>
      </c>
      <c r="Z137">
        <v>2</v>
      </c>
      <c r="AA137" t="s">
        <v>107</v>
      </c>
    </row>
    <row r="138" spans="1:27" x14ac:dyDescent="0.3">
      <c r="A138">
        <v>137</v>
      </c>
      <c r="B138">
        <v>53348</v>
      </c>
      <c r="C138" s="38">
        <v>45338</v>
      </c>
      <c r="D138" t="s">
        <v>71</v>
      </c>
      <c r="E138" t="s">
        <v>32</v>
      </c>
      <c r="F138" t="s">
        <v>1</v>
      </c>
      <c r="G138" t="s">
        <v>27</v>
      </c>
      <c r="H138">
        <v>10</v>
      </c>
      <c r="I138">
        <v>90</v>
      </c>
      <c r="J138">
        <v>9</v>
      </c>
      <c r="K138">
        <v>0.2</v>
      </c>
      <c r="L138">
        <v>157917</v>
      </c>
      <c r="M138">
        <v>15792</v>
      </c>
      <c r="N138">
        <v>1.216</v>
      </c>
      <c r="O138">
        <v>0.1</v>
      </c>
      <c r="P138">
        <v>872915</v>
      </c>
      <c r="Q138">
        <v>192074</v>
      </c>
      <c r="R138">
        <v>196866.11</v>
      </c>
      <c r="S138">
        <v>431959</v>
      </c>
      <c r="T138">
        <v>0.22</v>
      </c>
      <c r="U138">
        <v>0.97599999999999998</v>
      </c>
      <c r="V138">
        <v>4.4340000000000002</v>
      </c>
      <c r="W138">
        <v>774417</v>
      </c>
      <c r="X138">
        <v>186302</v>
      </c>
      <c r="Y138">
        <v>0.24099999999999999</v>
      </c>
      <c r="Z138">
        <v>2</v>
      </c>
      <c r="AA138" t="s">
        <v>107</v>
      </c>
    </row>
    <row r="139" spans="1:27" x14ac:dyDescent="0.3">
      <c r="A139">
        <v>138</v>
      </c>
      <c r="B139">
        <v>53349</v>
      </c>
      <c r="C139" s="38">
        <v>45339</v>
      </c>
      <c r="D139" t="s">
        <v>71</v>
      </c>
      <c r="E139" t="s">
        <v>95</v>
      </c>
      <c r="F139" t="s">
        <v>89</v>
      </c>
      <c r="G139" t="s">
        <v>27</v>
      </c>
      <c r="H139">
        <v>11</v>
      </c>
      <c r="I139">
        <v>124</v>
      </c>
      <c r="J139">
        <v>11.3</v>
      </c>
      <c r="K139">
        <v>0.36399999999999999</v>
      </c>
      <c r="L139">
        <v>151858</v>
      </c>
      <c r="M139">
        <v>13169</v>
      </c>
      <c r="N139">
        <v>0.53400000000000003</v>
      </c>
      <c r="O139">
        <v>0</v>
      </c>
      <c r="P139">
        <v>600527</v>
      </c>
      <c r="Q139">
        <v>81106</v>
      </c>
      <c r="R139">
        <v>174431.5</v>
      </c>
      <c r="S139">
        <v>286564</v>
      </c>
      <c r="T139">
        <v>0.13500000000000001</v>
      </c>
      <c r="U139">
        <v>0.46500000000000002</v>
      </c>
      <c r="V139">
        <v>3.4430000000000001</v>
      </c>
      <c r="W139">
        <v>788938</v>
      </c>
      <c r="X139">
        <v>105073</v>
      </c>
      <c r="Y139">
        <v>0.13300000000000001</v>
      </c>
      <c r="Z139">
        <v>2</v>
      </c>
      <c r="AA139" t="s">
        <v>107</v>
      </c>
    </row>
    <row r="140" spans="1:27" x14ac:dyDescent="0.3">
      <c r="A140">
        <v>139</v>
      </c>
      <c r="B140">
        <v>53337</v>
      </c>
      <c r="C140" s="38">
        <v>45340</v>
      </c>
      <c r="D140" t="s">
        <v>71</v>
      </c>
      <c r="E140" t="s">
        <v>33</v>
      </c>
      <c r="F140" t="s">
        <v>88</v>
      </c>
      <c r="G140" t="s">
        <v>73</v>
      </c>
      <c r="H140">
        <v>12</v>
      </c>
      <c r="I140">
        <v>117</v>
      </c>
      <c r="J140">
        <v>9.8000000000000007</v>
      </c>
      <c r="K140">
        <v>0.16700000000000001</v>
      </c>
      <c r="L140">
        <v>152000</v>
      </c>
      <c r="M140">
        <v>11875</v>
      </c>
      <c r="N140">
        <v>2.1970000000000001</v>
      </c>
      <c r="O140">
        <v>0.16700000000000001</v>
      </c>
      <c r="P140">
        <v>1058559</v>
      </c>
      <c r="Q140">
        <v>333930</v>
      </c>
      <c r="R140">
        <v>173339.3</v>
      </c>
      <c r="S140">
        <v>190607</v>
      </c>
      <c r="T140">
        <v>0.315</v>
      </c>
      <c r="U140">
        <v>1.9259999999999999</v>
      </c>
      <c r="V140">
        <v>6.1070000000000002</v>
      </c>
      <c r="W140">
        <v>757310</v>
      </c>
      <c r="X140">
        <v>142421</v>
      </c>
      <c r="Y140">
        <v>0.188</v>
      </c>
      <c r="Z140">
        <v>2</v>
      </c>
      <c r="AA140" t="s">
        <v>107</v>
      </c>
    </row>
    <row r="141" spans="1:27" x14ac:dyDescent="0.3">
      <c r="A141">
        <v>140</v>
      </c>
      <c r="B141">
        <v>53350</v>
      </c>
      <c r="C141" s="38">
        <v>45344</v>
      </c>
      <c r="D141" t="s">
        <v>71</v>
      </c>
      <c r="E141" t="s">
        <v>31</v>
      </c>
      <c r="F141" t="s">
        <v>1</v>
      </c>
      <c r="G141" t="s">
        <v>27</v>
      </c>
      <c r="H141">
        <v>9</v>
      </c>
      <c r="I141">
        <v>95</v>
      </c>
      <c r="J141">
        <v>10.6</v>
      </c>
      <c r="K141">
        <v>0.44400000000000001</v>
      </c>
      <c r="L141">
        <v>153572</v>
      </c>
      <c r="M141">
        <v>17064</v>
      </c>
      <c r="N141">
        <v>0.83599999999999997</v>
      </c>
      <c r="O141">
        <v>0.111</v>
      </c>
      <c r="P141">
        <v>754338</v>
      </c>
      <c r="Q141">
        <v>128370</v>
      </c>
      <c r="R141">
        <v>192461.11</v>
      </c>
      <c r="S141">
        <v>274836</v>
      </c>
      <c r="T141">
        <v>0.17</v>
      </c>
      <c r="U141">
        <v>0.66700000000000004</v>
      </c>
      <c r="V141">
        <v>3.919</v>
      </c>
      <c r="W141">
        <v>903737</v>
      </c>
      <c r="X141">
        <v>133356</v>
      </c>
      <c r="Y141">
        <v>0.14799999999999999</v>
      </c>
      <c r="Z141">
        <v>2</v>
      </c>
      <c r="AA141" t="s">
        <v>107</v>
      </c>
    </row>
    <row r="142" spans="1:27" x14ac:dyDescent="0.3">
      <c r="A142">
        <v>141</v>
      </c>
      <c r="B142">
        <v>53327</v>
      </c>
      <c r="C142" s="38">
        <v>45345</v>
      </c>
      <c r="D142" t="s">
        <v>71</v>
      </c>
      <c r="E142" t="s">
        <v>32</v>
      </c>
      <c r="F142" t="s">
        <v>74</v>
      </c>
      <c r="G142" t="s">
        <v>26</v>
      </c>
      <c r="H142">
        <v>9</v>
      </c>
      <c r="I142">
        <v>82</v>
      </c>
      <c r="J142">
        <v>9.1</v>
      </c>
      <c r="K142">
        <v>0.33300000000000002</v>
      </c>
      <c r="L142">
        <v>107075</v>
      </c>
      <c r="M142">
        <v>11897</v>
      </c>
      <c r="N142">
        <v>-0.59099999999999997</v>
      </c>
      <c r="O142">
        <v>0.111</v>
      </c>
      <c r="P142">
        <v>576722</v>
      </c>
      <c r="Q142">
        <v>-63258</v>
      </c>
      <c r="R142">
        <v>133287.64000000001</v>
      </c>
      <c r="S142">
        <v>265743</v>
      </c>
      <c r="T142">
        <v>-0.11</v>
      </c>
      <c r="U142">
        <v>-0.47499999999999998</v>
      </c>
      <c r="V142">
        <v>4.327</v>
      </c>
      <c r="W142">
        <v>504892</v>
      </c>
      <c r="X142">
        <v>53532</v>
      </c>
      <c r="Y142">
        <v>0.106</v>
      </c>
      <c r="Z142">
        <v>2</v>
      </c>
      <c r="AA142" t="s">
        <v>107</v>
      </c>
    </row>
    <row r="143" spans="1:27" x14ac:dyDescent="0.3">
      <c r="A143">
        <v>142</v>
      </c>
      <c r="B143">
        <v>53338</v>
      </c>
      <c r="C143" s="38">
        <v>45345</v>
      </c>
      <c r="D143" t="s">
        <v>71</v>
      </c>
      <c r="E143" t="s">
        <v>32</v>
      </c>
      <c r="F143" t="s">
        <v>90</v>
      </c>
      <c r="G143" t="s">
        <v>73</v>
      </c>
      <c r="H143">
        <v>11</v>
      </c>
      <c r="I143">
        <v>118</v>
      </c>
      <c r="J143">
        <v>10.7</v>
      </c>
      <c r="K143">
        <v>0.36399999999999999</v>
      </c>
      <c r="L143">
        <v>129797</v>
      </c>
      <c r="M143">
        <v>11800</v>
      </c>
      <c r="N143">
        <v>0.90900000000000003</v>
      </c>
      <c r="O143">
        <v>0.27300000000000002</v>
      </c>
      <c r="P143">
        <v>833107</v>
      </c>
      <c r="Q143">
        <v>117964</v>
      </c>
      <c r="R143">
        <v>165345.68</v>
      </c>
      <c r="S143">
        <v>212715</v>
      </c>
      <c r="T143">
        <v>0.14199999999999999</v>
      </c>
      <c r="U143">
        <v>0.71299999999999997</v>
      </c>
      <c r="V143">
        <v>5.0389999999999997</v>
      </c>
      <c r="W143">
        <v>681068</v>
      </c>
      <c r="X143">
        <v>140229</v>
      </c>
      <c r="Y143">
        <v>0.20599999999999999</v>
      </c>
      <c r="Z143">
        <v>2</v>
      </c>
      <c r="AA143" t="s">
        <v>107</v>
      </c>
    </row>
    <row r="144" spans="1:27" x14ac:dyDescent="0.3">
      <c r="A144">
        <v>143</v>
      </c>
      <c r="B144">
        <v>53351</v>
      </c>
      <c r="C144" s="38">
        <v>45346</v>
      </c>
      <c r="D144" t="s">
        <v>71</v>
      </c>
      <c r="E144" t="s">
        <v>95</v>
      </c>
      <c r="F144" t="s">
        <v>84</v>
      </c>
      <c r="G144" t="s">
        <v>27</v>
      </c>
      <c r="H144">
        <v>10</v>
      </c>
      <c r="I144">
        <v>109</v>
      </c>
      <c r="J144">
        <v>10.9</v>
      </c>
      <c r="K144">
        <v>0.3</v>
      </c>
      <c r="L144">
        <v>126222</v>
      </c>
      <c r="M144">
        <v>12622</v>
      </c>
      <c r="N144">
        <v>0.89500000000000002</v>
      </c>
      <c r="O144">
        <v>0.1</v>
      </c>
      <c r="P144">
        <v>663613</v>
      </c>
      <c r="Q144">
        <v>113004</v>
      </c>
      <c r="R144">
        <v>155996.5</v>
      </c>
      <c r="S144">
        <v>283431</v>
      </c>
      <c r="T144">
        <v>0.17</v>
      </c>
      <c r="U144">
        <v>0.72399999999999998</v>
      </c>
      <c r="V144">
        <v>4.2539999999999996</v>
      </c>
      <c r="W144">
        <v>733666</v>
      </c>
      <c r="X144">
        <v>177391</v>
      </c>
      <c r="Y144">
        <v>0.24199999999999999</v>
      </c>
      <c r="Z144">
        <v>2</v>
      </c>
      <c r="AA144" t="s">
        <v>107</v>
      </c>
    </row>
    <row r="145" spans="1:27" x14ac:dyDescent="0.3">
      <c r="A145">
        <v>144</v>
      </c>
      <c r="B145">
        <v>53328</v>
      </c>
      <c r="C145" s="38">
        <v>45347</v>
      </c>
      <c r="D145" t="s">
        <v>71</v>
      </c>
      <c r="E145" t="s">
        <v>33</v>
      </c>
      <c r="F145" t="s">
        <v>74</v>
      </c>
      <c r="G145" t="s">
        <v>26</v>
      </c>
      <c r="H145">
        <v>7</v>
      </c>
      <c r="I145">
        <v>65</v>
      </c>
      <c r="J145">
        <v>9.3000000000000007</v>
      </c>
      <c r="K145">
        <v>0.28599999999999998</v>
      </c>
      <c r="L145">
        <v>77763</v>
      </c>
      <c r="M145">
        <v>11109</v>
      </c>
      <c r="N145">
        <v>1.5429999999999999</v>
      </c>
      <c r="O145">
        <v>0</v>
      </c>
      <c r="P145">
        <v>448685</v>
      </c>
      <c r="Q145">
        <v>119958</v>
      </c>
      <c r="R145">
        <v>103976.39</v>
      </c>
      <c r="S145">
        <v>113996</v>
      </c>
      <c r="T145">
        <v>0.26700000000000002</v>
      </c>
      <c r="U145">
        <v>1.1539999999999999</v>
      </c>
      <c r="V145">
        <v>4.3150000000000004</v>
      </c>
      <c r="W145">
        <v>504892</v>
      </c>
      <c r="X145">
        <v>53532</v>
      </c>
      <c r="Y145">
        <v>0.106</v>
      </c>
      <c r="Z145">
        <v>2</v>
      </c>
      <c r="AA145" t="s">
        <v>107</v>
      </c>
    </row>
    <row r="146" spans="1:27" x14ac:dyDescent="0.3">
      <c r="A146">
        <v>145</v>
      </c>
      <c r="B146">
        <v>53338</v>
      </c>
      <c r="C146" s="38">
        <v>45347</v>
      </c>
      <c r="D146" t="s">
        <v>71</v>
      </c>
      <c r="E146" t="s">
        <v>33</v>
      </c>
      <c r="F146" t="s">
        <v>90</v>
      </c>
      <c r="G146" t="s">
        <v>73</v>
      </c>
      <c r="H146">
        <v>11</v>
      </c>
      <c r="I146">
        <v>128</v>
      </c>
      <c r="J146">
        <v>11.6</v>
      </c>
      <c r="K146">
        <v>0.27300000000000002</v>
      </c>
      <c r="L146">
        <v>141986</v>
      </c>
      <c r="M146">
        <v>12908</v>
      </c>
      <c r="N146">
        <v>1.774</v>
      </c>
      <c r="O146">
        <v>0.36399999999999999</v>
      </c>
      <c r="P146">
        <v>1109618</v>
      </c>
      <c r="Q146">
        <v>251935</v>
      </c>
      <c r="R146">
        <v>177233.18</v>
      </c>
      <c r="S146">
        <v>213003</v>
      </c>
      <c r="T146">
        <v>0.22700000000000001</v>
      </c>
      <c r="U146">
        <v>1.421</v>
      </c>
      <c r="V146">
        <v>6.2610000000000001</v>
      </c>
      <c r="W146">
        <v>775614</v>
      </c>
      <c r="X146">
        <v>101128</v>
      </c>
      <c r="Y146">
        <v>0.13</v>
      </c>
      <c r="Z146">
        <v>2</v>
      </c>
      <c r="AA146" t="s">
        <v>107</v>
      </c>
    </row>
    <row r="147" spans="1:27" x14ac:dyDescent="0.3">
      <c r="A147">
        <v>146</v>
      </c>
      <c r="B147">
        <v>53353</v>
      </c>
      <c r="C147" s="38">
        <v>45351</v>
      </c>
      <c r="D147" t="s">
        <v>71</v>
      </c>
      <c r="E147" t="s">
        <v>31</v>
      </c>
      <c r="F147" t="s">
        <v>1</v>
      </c>
      <c r="G147" t="s">
        <v>27</v>
      </c>
      <c r="H147">
        <v>9</v>
      </c>
      <c r="I147">
        <v>98</v>
      </c>
      <c r="J147">
        <v>10.9</v>
      </c>
      <c r="K147">
        <v>0.33300000000000002</v>
      </c>
      <c r="L147">
        <v>156737</v>
      </c>
      <c r="M147">
        <v>17415</v>
      </c>
      <c r="N147">
        <v>1.3169999999999999</v>
      </c>
      <c r="O147">
        <v>0.111</v>
      </c>
      <c r="P147">
        <v>847769</v>
      </c>
      <c r="Q147">
        <v>206405</v>
      </c>
      <c r="R147">
        <v>195626.11</v>
      </c>
      <c r="S147">
        <v>342775</v>
      </c>
      <c r="T147">
        <v>0.24299999999999999</v>
      </c>
      <c r="U147">
        <v>1.0549999999999999</v>
      </c>
      <c r="V147">
        <v>4.3339999999999996</v>
      </c>
      <c r="W147">
        <v>803837</v>
      </c>
      <c r="X147">
        <v>65866</v>
      </c>
      <c r="Y147">
        <v>8.2000000000000003E-2</v>
      </c>
      <c r="Z147">
        <v>2</v>
      </c>
      <c r="AA147" t="s">
        <v>107</v>
      </c>
    </row>
    <row r="148" spans="1:27" x14ac:dyDescent="0.3">
      <c r="A148">
        <v>147</v>
      </c>
      <c r="B148">
        <v>53339</v>
      </c>
      <c r="C148" s="38">
        <v>45352</v>
      </c>
      <c r="D148" t="s">
        <v>71</v>
      </c>
      <c r="E148" t="s">
        <v>32</v>
      </c>
      <c r="F148" t="s">
        <v>85</v>
      </c>
      <c r="G148" t="s">
        <v>73</v>
      </c>
      <c r="H148">
        <v>10</v>
      </c>
      <c r="I148">
        <v>94</v>
      </c>
      <c r="J148">
        <v>9.4</v>
      </c>
      <c r="K148">
        <v>0.5</v>
      </c>
      <c r="L148">
        <v>136300</v>
      </c>
      <c r="M148">
        <v>12880</v>
      </c>
      <c r="N148">
        <v>0.42399999999999999</v>
      </c>
      <c r="O148">
        <v>0.1</v>
      </c>
      <c r="P148">
        <v>633276</v>
      </c>
      <c r="Q148">
        <v>57851</v>
      </c>
      <c r="R148">
        <v>155976.07</v>
      </c>
      <c r="S148">
        <v>229889</v>
      </c>
      <c r="T148">
        <v>9.0999999999999998E-2</v>
      </c>
      <c r="U148">
        <v>0.371</v>
      </c>
      <c r="V148">
        <v>4.0599999999999996</v>
      </c>
      <c r="W148">
        <v>0</v>
      </c>
      <c r="X148">
        <v>0</v>
      </c>
      <c r="Y148">
        <v>0</v>
      </c>
      <c r="Z148">
        <v>3</v>
      </c>
      <c r="AA148" t="s">
        <v>107</v>
      </c>
    </row>
    <row r="149" spans="1:27" x14ac:dyDescent="0.3">
      <c r="A149">
        <v>148</v>
      </c>
      <c r="B149">
        <v>53357</v>
      </c>
      <c r="C149" s="38">
        <v>45352</v>
      </c>
      <c r="D149" t="s">
        <v>71</v>
      </c>
      <c r="E149" t="s">
        <v>32</v>
      </c>
      <c r="F149" t="s">
        <v>0</v>
      </c>
      <c r="G149" t="s">
        <v>26</v>
      </c>
      <c r="H149">
        <v>8</v>
      </c>
      <c r="I149">
        <v>64</v>
      </c>
      <c r="J149">
        <v>8</v>
      </c>
      <c r="K149">
        <v>0.25</v>
      </c>
      <c r="L149">
        <v>166208</v>
      </c>
      <c r="M149">
        <v>20776</v>
      </c>
      <c r="N149">
        <v>0.81599999999999995</v>
      </c>
      <c r="O149">
        <v>0</v>
      </c>
      <c r="P149">
        <v>720823</v>
      </c>
      <c r="Q149">
        <v>135635</v>
      </c>
      <c r="R149">
        <v>193472.79</v>
      </c>
      <c r="S149">
        <v>254914</v>
      </c>
      <c r="T149">
        <v>0.188</v>
      </c>
      <c r="U149">
        <v>0.70099999999999996</v>
      </c>
      <c r="V149">
        <v>3.726</v>
      </c>
      <c r="W149">
        <v>534242</v>
      </c>
      <c r="X149">
        <v>83524</v>
      </c>
      <c r="Y149">
        <v>0.156</v>
      </c>
      <c r="Z149">
        <v>3</v>
      </c>
      <c r="AA149" t="s">
        <v>107</v>
      </c>
    </row>
    <row r="150" spans="1:27" x14ac:dyDescent="0.3">
      <c r="A150">
        <v>149</v>
      </c>
      <c r="B150">
        <v>53355</v>
      </c>
      <c r="C150" s="38">
        <v>45354</v>
      </c>
      <c r="D150" t="s">
        <v>71</v>
      </c>
      <c r="E150" t="s">
        <v>33</v>
      </c>
      <c r="F150" t="s">
        <v>89</v>
      </c>
      <c r="G150" t="s">
        <v>27</v>
      </c>
      <c r="H150">
        <v>10</v>
      </c>
      <c r="I150">
        <v>101</v>
      </c>
      <c r="J150">
        <v>10.1</v>
      </c>
      <c r="K150">
        <v>0.1</v>
      </c>
      <c r="L150">
        <v>109808</v>
      </c>
      <c r="M150">
        <v>10981</v>
      </c>
      <c r="N150">
        <v>2.048</v>
      </c>
      <c r="O150">
        <v>0.2</v>
      </c>
      <c r="P150">
        <v>828146</v>
      </c>
      <c r="Q150">
        <v>224921</v>
      </c>
      <c r="R150">
        <v>139381.5</v>
      </c>
      <c r="S150">
        <v>221114</v>
      </c>
      <c r="T150">
        <v>0.27200000000000002</v>
      </c>
      <c r="U150">
        <v>1.6140000000000001</v>
      </c>
      <c r="V150">
        <v>5.9420000000000002</v>
      </c>
      <c r="W150">
        <v>0</v>
      </c>
      <c r="X150">
        <v>0</v>
      </c>
      <c r="Y150">
        <v>0</v>
      </c>
      <c r="Z150">
        <v>3</v>
      </c>
      <c r="AA150" t="s">
        <v>107</v>
      </c>
    </row>
    <row r="151" spans="1:27" x14ac:dyDescent="0.3">
      <c r="A151">
        <v>150</v>
      </c>
      <c r="B151">
        <v>53340</v>
      </c>
      <c r="C151" s="38">
        <v>45357</v>
      </c>
      <c r="D151" t="s">
        <v>71</v>
      </c>
      <c r="E151" t="s">
        <v>97</v>
      </c>
      <c r="F151" t="s">
        <v>92</v>
      </c>
      <c r="G151" t="s">
        <v>73</v>
      </c>
      <c r="H151">
        <v>8</v>
      </c>
      <c r="I151">
        <v>79</v>
      </c>
      <c r="J151">
        <v>9.9</v>
      </c>
      <c r="K151">
        <v>0.375</v>
      </c>
      <c r="L151">
        <v>92272</v>
      </c>
      <c r="M151">
        <v>10909</v>
      </c>
      <c r="N151">
        <v>0.61099999999999999</v>
      </c>
      <c r="O151">
        <v>0.125</v>
      </c>
      <c r="P151">
        <v>514821</v>
      </c>
      <c r="Q151">
        <v>56416</v>
      </c>
      <c r="R151">
        <v>112434.78</v>
      </c>
      <c r="S151">
        <v>236419</v>
      </c>
      <c r="T151">
        <v>0.11</v>
      </c>
      <c r="U151">
        <v>0.502</v>
      </c>
      <c r="V151">
        <v>4.5789999999999997</v>
      </c>
      <c r="W151">
        <v>720592</v>
      </c>
      <c r="X151">
        <v>189833</v>
      </c>
      <c r="Y151">
        <v>0.26300000000000001</v>
      </c>
      <c r="Z151">
        <v>3</v>
      </c>
      <c r="AA151" t="s">
        <v>107</v>
      </c>
    </row>
    <row r="152" spans="1:27" x14ac:dyDescent="0.3">
      <c r="A152">
        <v>151</v>
      </c>
      <c r="B152">
        <v>53534</v>
      </c>
      <c r="C152" s="38">
        <v>45358</v>
      </c>
      <c r="D152" t="s">
        <v>71</v>
      </c>
      <c r="E152" t="s">
        <v>31</v>
      </c>
      <c r="F152" t="s">
        <v>74</v>
      </c>
      <c r="G152" t="s">
        <v>26</v>
      </c>
      <c r="H152">
        <v>8</v>
      </c>
      <c r="I152">
        <v>76</v>
      </c>
      <c r="J152">
        <v>9.5</v>
      </c>
      <c r="K152">
        <v>0.125</v>
      </c>
      <c r="L152">
        <v>111459</v>
      </c>
      <c r="M152">
        <v>13932</v>
      </c>
      <c r="N152">
        <v>0.42899999999999999</v>
      </c>
      <c r="O152">
        <v>0.125</v>
      </c>
      <c r="P152">
        <v>525633</v>
      </c>
      <c r="Q152">
        <v>47817</v>
      </c>
      <c r="R152">
        <v>137672.64000000001</v>
      </c>
      <c r="S152">
        <v>188519</v>
      </c>
      <c r="T152">
        <v>9.0999999999999998E-2</v>
      </c>
      <c r="U152">
        <v>0.34699999999999998</v>
      </c>
      <c r="V152">
        <v>3.8180000000000001</v>
      </c>
      <c r="W152">
        <v>634421</v>
      </c>
      <c r="X152">
        <v>211861</v>
      </c>
      <c r="Y152">
        <v>0.33400000000000002</v>
      </c>
      <c r="Z152">
        <v>3</v>
      </c>
      <c r="AA152" t="s">
        <v>107</v>
      </c>
    </row>
    <row r="153" spans="1:27" x14ac:dyDescent="0.3">
      <c r="A153">
        <v>152</v>
      </c>
      <c r="B153">
        <v>53356</v>
      </c>
      <c r="C153" s="38">
        <v>45359</v>
      </c>
      <c r="D153" t="s">
        <v>71</v>
      </c>
      <c r="E153" t="s">
        <v>32</v>
      </c>
      <c r="F153" t="s">
        <v>134</v>
      </c>
      <c r="G153" t="s">
        <v>27</v>
      </c>
      <c r="H153">
        <v>11</v>
      </c>
      <c r="I153">
        <v>123</v>
      </c>
      <c r="J153">
        <v>11.2</v>
      </c>
      <c r="K153">
        <v>9.0999999999999998E-2</v>
      </c>
      <c r="L153">
        <v>136005</v>
      </c>
      <c r="M153">
        <v>12000</v>
      </c>
      <c r="N153">
        <v>1.4259999999999999</v>
      </c>
      <c r="O153">
        <v>0.36399999999999999</v>
      </c>
      <c r="P153">
        <v>981277</v>
      </c>
      <c r="Q153">
        <v>193895</v>
      </c>
      <c r="R153">
        <v>170787.94</v>
      </c>
      <c r="S153">
        <v>368468</v>
      </c>
      <c r="T153">
        <v>0.19800000000000001</v>
      </c>
      <c r="U153">
        <v>1.135</v>
      </c>
      <c r="V153">
        <v>5.7460000000000004</v>
      </c>
      <c r="W153">
        <v>820401</v>
      </c>
      <c r="X153">
        <v>189430</v>
      </c>
      <c r="Y153">
        <v>0.23100000000000001</v>
      </c>
      <c r="Z153">
        <v>3</v>
      </c>
      <c r="AA153" t="s">
        <v>107</v>
      </c>
    </row>
    <row r="154" spans="1:27" x14ac:dyDescent="0.3">
      <c r="A154">
        <v>153</v>
      </c>
      <c r="B154">
        <v>53533</v>
      </c>
      <c r="C154" s="38">
        <v>45359</v>
      </c>
      <c r="D154" t="s">
        <v>71</v>
      </c>
      <c r="E154" t="s">
        <v>32</v>
      </c>
      <c r="F154" t="s">
        <v>0</v>
      </c>
      <c r="G154" t="s">
        <v>26</v>
      </c>
      <c r="H154">
        <v>7</v>
      </c>
      <c r="I154">
        <v>45</v>
      </c>
      <c r="J154">
        <v>6.4</v>
      </c>
      <c r="K154">
        <v>0.28599999999999998</v>
      </c>
      <c r="L154">
        <v>117553</v>
      </c>
      <c r="M154">
        <v>16793</v>
      </c>
      <c r="N154">
        <v>0.25600000000000001</v>
      </c>
      <c r="O154">
        <v>0</v>
      </c>
      <c r="P154">
        <v>445430</v>
      </c>
      <c r="Q154">
        <v>30111</v>
      </c>
      <c r="R154">
        <v>144917.79</v>
      </c>
      <c r="S154">
        <v>241919</v>
      </c>
      <c r="T154">
        <v>6.8000000000000005E-2</v>
      </c>
      <c r="U154">
        <v>0.20799999999999999</v>
      </c>
      <c r="V154">
        <v>3.0739999999999998</v>
      </c>
      <c r="W154">
        <v>549669</v>
      </c>
      <c r="X154">
        <v>106308</v>
      </c>
      <c r="Y154">
        <v>0.193</v>
      </c>
      <c r="Z154">
        <v>3</v>
      </c>
      <c r="AA154" t="s">
        <v>107</v>
      </c>
    </row>
    <row r="155" spans="1:27" x14ac:dyDescent="0.3">
      <c r="A155">
        <v>154</v>
      </c>
      <c r="B155">
        <v>53341</v>
      </c>
      <c r="C155" s="38">
        <v>45360</v>
      </c>
      <c r="D155" t="s">
        <v>71</v>
      </c>
      <c r="E155" t="s">
        <v>95</v>
      </c>
      <c r="F155" t="s">
        <v>98</v>
      </c>
      <c r="G155" t="s">
        <v>73</v>
      </c>
      <c r="H155">
        <v>11</v>
      </c>
      <c r="I155">
        <v>108</v>
      </c>
      <c r="J155">
        <v>9.8000000000000007</v>
      </c>
      <c r="K155">
        <v>0.54500000000000004</v>
      </c>
      <c r="L155">
        <v>163650</v>
      </c>
      <c r="M155">
        <v>14559</v>
      </c>
      <c r="N155">
        <v>0.46200000000000002</v>
      </c>
      <c r="O155">
        <v>0</v>
      </c>
      <c r="P155">
        <v>529331</v>
      </c>
      <c r="Q155">
        <v>75531</v>
      </c>
      <c r="R155">
        <v>177268.3</v>
      </c>
      <c r="S155">
        <v>121908</v>
      </c>
      <c r="T155">
        <v>0.14299999999999999</v>
      </c>
      <c r="U155">
        <v>0.42599999999999999</v>
      </c>
      <c r="V155">
        <v>2.9860000000000002</v>
      </c>
      <c r="W155">
        <v>535887</v>
      </c>
      <c r="X155">
        <v>121033</v>
      </c>
      <c r="Y155">
        <v>0.22600000000000001</v>
      </c>
      <c r="Z155">
        <v>3</v>
      </c>
      <c r="AA155" t="s">
        <v>107</v>
      </c>
    </row>
    <row r="156" spans="1:27" x14ac:dyDescent="0.3">
      <c r="A156">
        <v>155</v>
      </c>
      <c r="B156">
        <v>53358</v>
      </c>
      <c r="C156" s="38">
        <v>45361</v>
      </c>
      <c r="D156" t="s">
        <v>71</v>
      </c>
      <c r="E156" t="s">
        <v>33</v>
      </c>
      <c r="F156" t="s">
        <v>135</v>
      </c>
      <c r="G156" t="s">
        <v>27</v>
      </c>
      <c r="H156">
        <v>12</v>
      </c>
      <c r="I156">
        <v>127</v>
      </c>
      <c r="J156">
        <v>10.6</v>
      </c>
      <c r="K156">
        <v>0.33300000000000002</v>
      </c>
      <c r="L156">
        <v>146772</v>
      </c>
      <c r="M156">
        <v>11814</v>
      </c>
      <c r="N156">
        <v>0.71499999999999997</v>
      </c>
      <c r="O156">
        <v>0.25</v>
      </c>
      <c r="P156">
        <v>869544</v>
      </c>
      <c r="Q156">
        <v>104961</v>
      </c>
      <c r="R156">
        <v>165826.5</v>
      </c>
      <c r="S156">
        <v>184343</v>
      </c>
      <c r="T156">
        <v>0.121</v>
      </c>
      <c r="U156">
        <v>0.63300000000000001</v>
      </c>
      <c r="V156">
        <v>5.2439999999999998</v>
      </c>
      <c r="W156">
        <v>832383</v>
      </c>
      <c r="X156">
        <v>201229</v>
      </c>
      <c r="Y156">
        <v>0.24199999999999999</v>
      </c>
      <c r="Z156">
        <v>3</v>
      </c>
      <c r="AA156" t="s">
        <v>107</v>
      </c>
    </row>
    <row r="157" spans="1:27" x14ac:dyDescent="0.3">
      <c r="A157">
        <v>156</v>
      </c>
      <c r="B157">
        <v>53549</v>
      </c>
      <c r="C157" s="38">
        <v>45363</v>
      </c>
      <c r="D157" t="s">
        <v>71</v>
      </c>
      <c r="E157" t="s">
        <v>77</v>
      </c>
      <c r="F157" t="s">
        <v>102</v>
      </c>
      <c r="G157" t="s">
        <v>26</v>
      </c>
      <c r="H157">
        <v>8</v>
      </c>
      <c r="I157">
        <v>59</v>
      </c>
      <c r="J157">
        <v>7.4</v>
      </c>
      <c r="K157">
        <v>0.25</v>
      </c>
      <c r="L157">
        <v>84553</v>
      </c>
      <c r="M157">
        <v>9569</v>
      </c>
      <c r="N157">
        <v>1.389</v>
      </c>
      <c r="O157">
        <v>0</v>
      </c>
      <c r="P157">
        <v>301046</v>
      </c>
      <c r="Q157">
        <v>117412</v>
      </c>
      <c r="R157">
        <v>98591.87</v>
      </c>
      <c r="S157">
        <v>118611</v>
      </c>
      <c r="T157">
        <v>0.39</v>
      </c>
      <c r="U157">
        <v>1.1910000000000001</v>
      </c>
      <c r="V157">
        <v>3.0529999999999999</v>
      </c>
      <c r="W157">
        <v>285248</v>
      </c>
      <c r="X157">
        <v>37659</v>
      </c>
      <c r="Y157">
        <v>0.13200000000000001</v>
      </c>
      <c r="Z157">
        <v>3</v>
      </c>
      <c r="AA157" t="s">
        <v>107</v>
      </c>
    </row>
    <row r="158" spans="1:27" x14ac:dyDescent="0.3">
      <c r="A158">
        <v>157</v>
      </c>
      <c r="B158">
        <v>53549</v>
      </c>
      <c r="C158" s="38">
        <v>45365</v>
      </c>
      <c r="D158" t="s">
        <v>71</v>
      </c>
      <c r="E158" t="s">
        <v>31</v>
      </c>
      <c r="F158" t="s">
        <v>102</v>
      </c>
      <c r="G158" t="s">
        <v>26</v>
      </c>
      <c r="H158">
        <v>8</v>
      </c>
      <c r="I158">
        <v>63</v>
      </c>
      <c r="J158">
        <v>7.9</v>
      </c>
      <c r="K158">
        <v>0.5</v>
      </c>
      <c r="L158">
        <v>103670</v>
      </c>
      <c r="M158">
        <v>11834</v>
      </c>
      <c r="N158">
        <v>0.98099999999999998</v>
      </c>
      <c r="O158">
        <v>0.25</v>
      </c>
      <c r="P158">
        <v>449726</v>
      </c>
      <c r="Q158">
        <v>101669</v>
      </c>
      <c r="R158">
        <v>116808.12</v>
      </c>
      <c r="S158">
        <v>204886</v>
      </c>
      <c r="T158">
        <v>0.22600000000000001</v>
      </c>
      <c r="U158">
        <v>0.87</v>
      </c>
      <c r="V158">
        <v>3.85</v>
      </c>
      <c r="W158">
        <v>377440</v>
      </c>
      <c r="X158">
        <v>37809</v>
      </c>
      <c r="Y158">
        <v>0.1</v>
      </c>
      <c r="Z158">
        <v>3</v>
      </c>
      <c r="AA158" t="s">
        <v>107</v>
      </c>
    </row>
    <row r="159" spans="1:27" x14ac:dyDescent="0.3">
      <c r="A159">
        <v>158</v>
      </c>
      <c r="B159">
        <v>53532</v>
      </c>
      <c r="C159" s="38">
        <v>45366</v>
      </c>
      <c r="D159" t="s">
        <v>71</v>
      </c>
      <c r="E159" t="s">
        <v>32</v>
      </c>
      <c r="F159" t="s">
        <v>1</v>
      </c>
      <c r="G159" t="s">
        <v>27</v>
      </c>
      <c r="H159">
        <v>11</v>
      </c>
      <c r="I159">
        <v>113</v>
      </c>
      <c r="J159">
        <v>10.3</v>
      </c>
      <c r="K159">
        <v>0.36399999999999999</v>
      </c>
      <c r="L159">
        <v>207687</v>
      </c>
      <c r="M159">
        <v>18881</v>
      </c>
      <c r="N159">
        <v>0.64500000000000002</v>
      </c>
      <c r="O159">
        <v>0.182</v>
      </c>
      <c r="P159">
        <v>908506</v>
      </c>
      <c r="Q159">
        <v>133932</v>
      </c>
      <c r="R159">
        <v>246476.11</v>
      </c>
      <c r="S159">
        <v>285224</v>
      </c>
      <c r="T159">
        <v>0.14699999999999999</v>
      </c>
      <c r="U159">
        <v>0.54300000000000004</v>
      </c>
      <c r="V159">
        <v>3.6859999999999999</v>
      </c>
      <c r="W159">
        <v>840639</v>
      </c>
      <c r="X159">
        <v>139697</v>
      </c>
      <c r="Y159">
        <v>0.16600000000000001</v>
      </c>
      <c r="Z159">
        <v>3</v>
      </c>
      <c r="AA159" t="s">
        <v>107</v>
      </c>
    </row>
    <row r="160" spans="1:27" x14ac:dyDescent="0.3">
      <c r="A160">
        <v>159</v>
      </c>
      <c r="B160">
        <v>53546</v>
      </c>
      <c r="C160" s="38">
        <v>45366</v>
      </c>
      <c r="D160" t="s">
        <v>71</v>
      </c>
      <c r="E160" t="s">
        <v>32</v>
      </c>
      <c r="F160" t="s">
        <v>0</v>
      </c>
      <c r="G160" t="s">
        <v>26</v>
      </c>
      <c r="H160">
        <v>9</v>
      </c>
      <c r="I160">
        <v>69</v>
      </c>
      <c r="J160">
        <v>7.7</v>
      </c>
      <c r="K160">
        <v>0.55600000000000005</v>
      </c>
      <c r="L160">
        <v>225660</v>
      </c>
      <c r="M160">
        <v>19490</v>
      </c>
      <c r="N160">
        <v>0.58899999999999997</v>
      </c>
      <c r="O160">
        <v>0.111</v>
      </c>
      <c r="P160">
        <v>634477</v>
      </c>
      <c r="Q160">
        <v>132811</v>
      </c>
      <c r="R160">
        <v>202675.29</v>
      </c>
      <c r="S160">
        <v>242363</v>
      </c>
      <c r="T160">
        <v>0.20899999999999999</v>
      </c>
      <c r="U160">
        <v>0.65500000000000003</v>
      </c>
      <c r="V160">
        <v>3.1309999999999998</v>
      </c>
      <c r="W160">
        <v>522057</v>
      </c>
      <c r="X160">
        <v>136312</v>
      </c>
      <c r="Y160">
        <v>0.26100000000000001</v>
      </c>
      <c r="Z160">
        <v>3</v>
      </c>
      <c r="AA160" t="s">
        <v>107</v>
      </c>
    </row>
    <row r="161" spans="1:27" x14ac:dyDescent="0.3">
      <c r="A161">
        <v>160</v>
      </c>
      <c r="B161">
        <v>53343</v>
      </c>
      <c r="C161" s="38">
        <v>45367</v>
      </c>
      <c r="D161" t="s">
        <v>71</v>
      </c>
      <c r="E161" t="s">
        <v>95</v>
      </c>
      <c r="F161" t="s">
        <v>90</v>
      </c>
      <c r="G161" t="s">
        <v>73</v>
      </c>
      <c r="H161">
        <v>12</v>
      </c>
      <c r="I161">
        <v>127</v>
      </c>
      <c r="J161">
        <v>10.6</v>
      </c>
      <c r="K161">
        <v>0.16700000000000001</v>
      </c>
      <c r="L161">
        <v>172260</v>
      </c>
      <c r="M161">
        <v>13730</v>
      </c>
      <c r="N161">
        <v>1.0629999999999999</v>
      </c>
      <c r="O161">
        <v>8.3000000000000004E-2</v>
      </c>
      <c r="P161">
        <v>746054</v>
      </c>
      <c r="Q161">
        <v>183110</v>
      </c>
      <c r="R161">
        <v>200008.18</v>
      </c>
      <c r="S161">
        <v>273231</v>
      </c>
      <c r="T161">
        <v>0.245</v>
      </c>
      <c r="U161">
        <v>0.91600000000000004</v>
      </c>
      <c r="V161">
        <v>3.73</v>
      </c>
      <c r="W161">
        <v>532605</v>
      </c>
      <c r="X161">
        <v>112408</v>
      </c>
      <c r="Y161">
        <v>0.21099999999999999</v>
      </c>
      <c r="Z161">
        <v>3</v>
      </c>
      <c r="AA161" t="s">
        <v>107</v>
      </c>
    </row>
    <row r="162" spans="1:27" x14ac:dyDescent="0.3">
      <c r="A162">
        <v>161</v>
      </c>
      <c r="B162">
        <v>53537</v>
      </c>
      <c r="C162" s="38">
        <v>45368</v>
      </c>
      <c r="D162" t="s">
        <v>71</v>
      </c>
      <c r="E162" t="s">
        <v>33</v>
      </c>
      <c r="F162" t="s">
        <v>93</v>
      </c>
      <c r="G162" t="s">
        <v>27</v>
      </c>
      <c r="H162">
        <v>12</v>
      </c>
      <c r="I162">
        <v>148</v>
      </c>
      <c r="J162">
        <v>12.3</v>
      </c>
      <c r="K162">
        <v>8.3000000000000004E-2</v>
      </c>
      <c r="L162">
        <v>142119</v>
      </c>
      <c r="M162">
        <v>11843</v>
      </c>
      <c r="N162">
        <v>1.1359999999999999</v>
      </c>
      <c r="O162">
        <v>0.16700000000000001</v>
      </c>
      <c r="P162">
        <v>1071851</v>
      </c>
      <c r="Q162">
        <v>161455</v>
      </c>
      <c r="R162">
        <v>179238.76</v>
      </c>
      <c r="S162">
        <v>191547</v>
      </c>
      <c r="T162">
        <v>0.151</v>
      </c>
      <c r="U162">
        <v>0.90100000000000002</v>
      </c>
      <c r="V162">
        <v>5.98</v>
      </c>
      <c r="W162">
        <v>1162843</v>
      </c>
      <c r="X162">
        <v>272068</v>
      </c>
      <c r="Y162">
        <v>0.23400000000000001</v>
      </c>
      <c r="Z162">
        <v>3</v>
      </c>
      <c r="AA162" t="s">
        <v>107</v>
      </c>
    </row>
    <row r="163" spans="1:27" x14ac:dyDescent="0.3">
      <c r="A163">
        <v>162</v>
      </c>
      <c r="B163">
        <v>53539</v>
      </c>
      <c r="C163" s="38">
        <v>45371</v>
      </c>
      <c r="D163" t="s">
        <v>71</v>
      </c>
      <c r="E163" t="s">
        <v>97</v>
      </c>
      <c r="F163" t="s">
        <v>1</v>
      </c>
      <c r="G163" t="s">
        <v>27</v>
      </c>
      <c r="H163">
        <v>7</v>
      </c>
      <c r="I163">
        <v>78</v>
      </c>
      <c r="J163">
        <v>11.1</v>
      </c>
      <c r="K163">
        <v>0.42899999999999999</v>
      </c>
      <c r="L163">
        <v>69512</v>
      </c>
      <c r="M163">
        <v>9930</v>
      </c>
      <c r="N163">
        <v>1.5389999999999999</v>
      </c>
      <c r="O163">
        <v>0.28599999999999998</v>
      </c>
      <c r="P163">
        <v>418522</v>
      </c>
      <c r="Q163">
        <v>106951</v>
      </c>
      <c r="R163">
        <v>108401.11</v>
      </c>
      <c r="S163">
        <v>245792</v>
      </c>
      <c r="T163">
        <v>0.25600000000000001</v>
      </c>
      <c r="U163">
        <v>0.98699999999999999</v>
      </c>
      <c r="V163">
        <v>3.8610000000000002</v>
      </c>
      <c r="W163">
        <v>420699</v>
      </c>
      <c r="X163">
        <v>72889</v>
      </c>
      <c r="Y163">
        <v>0.17299999999999999</v>
      </c>
      <c r="Z163">
        <v>3</v>
      </c>
      <c r="AA163" t="s">
        <v>107</v>
      </c>
    </row>
    <row r="164" spans="1:27" x14ac:dyDescent="0.3">
      <c r="A164">
        <v>163</v>
      </c>
      <c r="B164">
        <v>53551</v>
      </c>
      <c r="C164" s="38">
        <v>45372</v>
      </c>
      <c r="D164" t="s">
        <v>71</v>
      </c>
      <c r="E164" t="s">
        <v>31</v>
      </c>
      <c r="F164" t="s">
        <v>74</v>
      </c>
      <c r="G164" t="s">
        <v>26</v>
      </c>
      <c r="H164">
        <v>8</v>
      </c>
      <c r="I164">
        <v>67</v>
      </c>
      <c r="J164">
        <v>8.4</v>
      </c>
      <c r="K164">
        <v>0.25</v>
      </c>
      <c r="L164">
        <v>89006</v>
      </c>
      <c r="M164">
        <v>11126</v>
      </c>
      <c r="N164">
        <v>1.109</v>
      </c>
      <c r="O164">
        <v>0</v>
      </c>
      <c r="P164">
        <v>494173</v>
      </c>
      <c r="Q164">
        <v>98692</v>
      </c>
      <c r="R164">
        <v>115318.89</v>
      </c>
      <c r="S164">
        <v>265469</v>
      </c>
      <c r="T164">
        <v>0.2</v>
      </c>
      <c r="U164">
        <v>0.85599999999999998</v>
      </c>
      <c r="V164">
        <v>4.2850000000000001</v>
      </c>
      <c r="W164">
        <v>494616</v>
      </c>
      <c r="X164">
        <v>121381</v>
      </c>
      <c r="Y164">
        <v>0.245</v>
      </c>
      <c r="Z164">
        <v>3</v>
      </c>
      <c r="AA164" t="s">
        <v>107</v>
      </c>
    </row>
    <row r="165" spans="1:27" x14ac:dyDescent="0.3">
      <c r="A165">
        <v>164</v>
      </c>
      <c r="B165">
        <v>53541</v>
      </c>
      <c r="C165" s="38">
        <v>45373</v>
      </c>
      <c r="D165" t="s">
        <v>71</v>
      </c>
      <c r="E165" t="s">
        <v>32</v>
      </c>
      <c r="F165" t="s">
        <v>1</v>
      </c>
      <c r="G165" t="s">
        <v>27</v>
      </c>
      <c r="H165">
        <v>10</v>
      </c>
      <c r="I165">
        <v>94</v>
      </c>
      <c r="J165">
        <v>9.4</v>
      </c>
      <c r="K165">
        <v>0.4</v>
      </c>
      <c r="L165">
        <v>175898</v>
      </c>
      <c r="M165">
        <v>17590</v>
      </c>
      <c r="N165">
        <v>0.47499999999999998</v>
      </c>
      <c r="O165">
        <v>0.1</v>
      </c>
      <c r="P165">
        <v>699538</v>
      </c>
      <c r="Q165">
        <v>83554</v>
      </c>
      <c r="R165">
        <v>214587.36</v>
      </c>
      <c r="S165">
        <v>259684</v>
      </c>
      <c r="T165">
        <v>0.11899999999999999</v>
      </c>
      <c r="U165">
        <v>0.38900000000000001</v>
      </c>
      <c r="V165">
        <v>3.26</v>
      </c>
      <c r="W165">
        <v>663821</v>
      </c>
      <c r="X165">
        <v>38362</v>
      </c>
      <c r="Y165">
        <v>5.8000000000000003E-2</v>
      </c>
      <c r="Z165">
        <v>3</v>
      </c>
      <c r="AA165" t="s">
        <v>107</v>
      </c>
    </row>
    <row r="166" spans="1:27" x14ac:dyDescent="0.3">
      <c r="A166">
        <v>165</v>
      </c>
      <c r="B166">
        <v>53547</v>
      </c>
      <c r="C166" s="38">
        <v>45373</v>
      </c>
      <c r="D166" t="s">
        <v>71</v>
      </c>
      <c r="E166" t="s">
        <v>32</v>
      </c>
      <c r="F166" t="s">
        <v>0</v>
      </c>
      <c r="G166" t="s">
        <v>26</v>
      </c>
      <c r="H166">
        <v>10</v>
      </c>
      <c r="I166">
        <v>88</v>
      </c>
      <c r="J166">
        <v>8.8000000000000007</v>
      </c>
      <c r="K166">
        <v>0.6</v>
      </c>
      <c r="L166">
        <v>515574</v>
      </c>
      <c r="M166">
        <v>51557</v>
      </c>
      <c r="N166">
        <v>0.318</v>
      </c>
      <c r="O166">
        <v>0.1</v>
      </c>
      <c r="P166">
        <v>881804</v>
      </c>
      <c r="Q166">
        <v>164051</v>
      </c>
      <c r="R166">
        <v>542940.29</v>
      </c>
      <c r="S166">
        <v>338807</v>
      </c>
      <c r="T166">
        <v>0.186</v>
      </c>
      <c r="U166">
        <v>0.30199999999999999</v>
      </c>
      <c r="V166">
        <v>1.6240000000000001</v>
      </c>
      <c r="W166">
        <v>915716</v>
      </c>
      <c r="X166">
        <v>63995</v>
      </c>
      <c r="Y166">
        <v>7.0000000000000007E-2</v>
      </c>
      <c r="Z166">
        <v>3</v>
      </c>
      <c r="AA166" t="s">
        <v>107</v>
      </c>
    </row>
    <row r="167" spans="1:27" x14ac:dyDescent="0.3">
      <c r="A167">
        <v>166</v>
      </c>
      <c r="B167">
        <v>53540</v>
      </c>
      <c r="C167" s="38">
        <v>45375</v>
      </c>
      <c r="D167" t="s">
        <v>71</v>
      </c>
      <c r="E167" t="s">
        <v>33</v>
      </c>
      <c r="F167" t="s">
        <v>148</v>
      </c>
      <c r="G167" t="s">
        <v>27</v>
      </c>
      <c r="H167">
        <v>11</v>
      </c>
      <c r="I167">
        <v>117</v>
      </c>
      <c r="J167">
        <v>10.6</v>
      </c>
      <c r="K167">
        <v>0.27300000000000002</v>
      </c>
      <c r="L167">
        <v>139824</v>
      </c>
      <c r="M167">
        <v>12711</v>
      </c>
      <c r="N167">
        <v>0.95199999999999996</v>
      </c>
      <c r="O167">
        <v>0.182</v>
      </c>
      <c r="P167">
        <v>845387</v>
      </c>
      <c r="Q167">
        <v>133091</v>
      </c>
      <c r="R167">
        <v>156843.29999999999</v>
      </c>
      <c r="S167">
        <v>199859</v>
      </c>
      <c r="T167">
        <v>0.157</v>
      </c>
      <c r="U167">
        <v>0.84899999999999998</v>
      </c>
      <c r="V167">
        <v>5.39</v>
      </c>
      <c r="W167">
        <v>802360</v>
      </c>
      <c r="X167">
        <v>205421</v>
      </c>
      <c r="Y167">
        <v>0.25600000000000001</v>
      </c>
      <c r="Z167">
        <v>3</v>
      </c>
      <c r="AA167" t="s">
        <v>107</v>
      </c>
    </row>
    <row r="168" spans="1:27" x14ac:dyDescent="0.3">
      <c r="A168">
        <v>167</v>
      </c>
      <c r="B168">
        <v>53592</v>
      </c>
      <c r="C168" s="38">
        <v>45377</v>
      </c>
      <c r="D168" t="s">
        <v>71</v>
      </c>
      <c r="E168" t="s">
        <v>77</v>
      </c>
      <c r="F168" t="s">
        <v>102</v>
      </c>
      <c r="G168" t="s">
        <v>26</v>
      </c>
      <c r="H168">
        <v>9</v>
      </c>
      <c r="I168">
        <v>82</v>
      </c>
      <c r="J168">
        <v>9.1</v>
      </c>
      <c r="K168">
        <v>0.111</v>
      </c>
      <c r="L168">
        <v>120892</v>
      </c>
      <c r="M168">
        <v>13432</v>
      </c>
      <c r="N168">
        <v>0.39700000000000002</v>
      </c>
      <c r="O168">
        <v>0.111</v>
      </c>
      <c r="P168">
        <v>409758</v>
      </c>
      <c r="Q168">
        <v>47940</v>
      </c>
      <c r="R168">
        <v>143031.87</v>
      </c>
      <c r="S168">
        <v>217068</v>
      </c>
      <c r="T168">
        <v>0.11700000000000001</v>
      </c>
      <c r="U168">
        <v>0.33500000000000002</v>
      </c>
      <c r="V168">
        <v>2.8650000000000002</v>
      </c>
      <c r="W168">
        <v>396192</v>
      </c>
      <c r="X168">
        <v>70310</v>
      </c>
      <c r="Y168">
        <v>0.17699999999999999</v>
      </c>
      <c r="Z168">
        <v>3</v>
      </c>
      <c r="AA168" t="s">
        <v>107</v>
      </c>
    </row>
    <row r="169" spans="1:27" x14ac:dyDescent="0.3">
      <c r="A169">
        <v>168</v>
      </c>
      <c r="B169">
        <v>53560</v>
      </c>
      <c r="C169" s="38">
        <v>45378</v>
      </c>
      <c r="D169" t="s">
        <v>71</v>
      </c>
      <c r="E169" t="s">
        <v>97</v>
      </c>
      <c r="F169" t="s">
        <v>1</v>
      </c>
      <c r="G169" t="s">
        <v>27</v>
      </c>
      <c r="H169">
        <v>8</v>
      </c>
      <c r="I169">
        <v>77</v>
      </c>
      <c r="J169">
        <v>9.6</v>
      </c>
      <c r="K169">
        <v>0.25</v>
      </c>
      <c r="L169">
        <v>93175</v>
      </c>
      <c r="M169">
        <v>10381</v>
      </c>
      <c r="N169">
        <v>0.46800000000000003</v>
      </c>
      <c r="O169">
        <v>0</v>
      </c>
      <c r="P169">
        <v>553844</v>
      </c>
      <c r="Q169">
        <v>43588</v>
      </c>
      <c r="R169">
        <v>121738.61</v>
      </c>
      <c r="S169">
        <v>245044</v>
      </c>
      <c r="T169">
        <v>7.9000000000000001E-2</v>
      </c>
      <c r="U169">
        <v>0.35799999999999998</v>
      </c>
      <c r="V169">
        <v>4.5490000000000004</v>
      </c>
      <c r="W169">
        <v>0</v>
      </c>
      <c r="X169">
        <v>0</v>
      </c>
      <c r="Y169">
        <v>0</v>
      </c>
      <c r="Z169">
        <v>3</v>
      </c>
      <c r="AA169" t="s">
        <v>107</v>
      </c>
    </row>
    <row r="170" spans="1:27" x14ac:dyDescent="0.3">
      <c r="A170">
        <v>169</v>
      </c>
      <c r="B170">
        <v>53344</v>
      </c>
      <c r="C170" s="38">
        <v>45379</v>
      </c>
      <c r="D170" t="s">
        <v>71</v>
      </c>
      <c r="E170" t="s">
        <v>31</v>
      </c>
      <c r="F170" t="s">
        <v>90</v>
      </c>
      <c r="G170" t="s">
        <v>73</v>
      </c>
      <c r="H170">
        <v>11</v>
      </c>
      <c r="I170">
        <v>114</v>
      </c>
      <c r="J170">
        <v>10.4</v>
      </c>
      <c r="K170">
        <v>0.182</v>
      </c>
      <c r="L170">
        <v>212420</v>
      </c>
      <c r="M170">
        <v>18993</v>
      </c>
      <c r="N170">
        <v>0.81699999999999995</v>
      </c>
      <c r="O170">
        <v>0.182</v>
      </c>
      <c r="P170">
        <v>800739</v>
      </c>
      <c r="Q170">
        <v>173564</v>
      </c>
      <c r="R170">
        <v>244168.18</v>
      </c>
      <c r="S170">
        <v>317959</v>
      </c>
      <c r="T170">
        <v>0.217</v>
      </c>
      <c r="U170">
        <v>0.71099999999999997</v>
      </c>
      <c r="V170">
        <v>3.2789999999999999</v>
      </c>
      <c r="W170">
        <v>619567</v>
      </c>
      <c r="X170">
        <v>118506</v>
      </c>
      <c r="Y170">
        <v>0.191</v>
      </c>
      <c r="Z170">
        <v>3</v>
      </c>
      <c r="AA170" t="s">
        <v>107</v>
      </c>
    </row>
    <row r="171" spans="1:27" x14ac:dyDescent="0.3">
      <c r="A171">
        <v>170</v>
      </c>
      <c r="B171">
        <v>53592</v>
      </c>
      <c r="C171" s="38">
        <v>45379</v>
      </c>
      <c r="D171" t="s">
        <v>71</v>
      </c>
      <c r="E171" t="s">
        <v>31</v>
      </c>
      <c r="F171" t="s">
        <v>102</v>
      </c>
      <c r="G171" t="s">
        <v>26</v>
      </c>
      <c r="H171">
        <v>9</v>
      </c>
      <c r="I171">
        <v>83</v>
      </c>
      <c r="J171">
        <v>9.1999999999999993</v>
      </c>
      <c r="K171">
        <v>0.55600000000000005</v>
      </c>
      <c r="L171">
        <v>145299</v>
      </c>
      <c r="M171">
        <v>15811</v>
      </c>
      <c r="N171">
        <v>0.52600000000000002</v>
      </c>
      <c r="O171">
        <v>0.33300000000000002</v>
      </c>
      <c r="P171">
        <v>617939</v>
      </c>
      <c r="Q171">
        <v>76495</v>
      </c>
      <c r="R171">
        <v>164338.12</v>
      </c>
      <c r="S171">
        <v>349038</v>
      </c>
      <c r="T171">
        <v>0.124</v>
      </c>
      <c r="U171">
        <v>0.46500000000000002</v>
      </c>
      <c r="V171">
        <v>3.76</v>
      </c>
      <c r="W171">
        <v>409589</v>
      </c>
      <c r="X171">
        <v>26469</v>
      </c>
      <c r="Y171">
        <v>6.5000000000000002E-2</v>
      </c>
      <c r="Z171">
        <v>3</v>
      </c>
      <c r="AA171" t="s">
        <v>107</v>
      </c>
    </row>
    <row r="172" spans="1:27" x14ac:dyDescent="0.3">
      <c r="A172">
        <v>171</v>
      </c>
      <c r="B172">
        <v>53545</v>
      </c>
      <c r="C172" s="38">
        <v>45381</v>
      </c>
      <c r="D172" t="s">
        <v>71</v>
      </c>
      <c r="E172" t="s">
        <v>95</v>
      </c>
      <c r="F172" t="s">
        <v>1</v>
      </c>
      <c r="G172" t="s">
        <v>27</v>
      </c>
      <c r="H172">
        <v>11</v>
      </c>
      <c r="I172">
        <v>139</v>
      </c>
      <c r="J172">
        <v>12.6</v>
      </c>
      <c r="K172">
        <v>0.54500000000000004</v>
      </c>
      <c r="L172">
        <v>371049</v>
      </c>
      <c r="M172">
        <v>33732</v>
      </c>
      <c r="N172">
        <v>0.33300000000000002</v>
      </c>
      <c r="O172">
        <v>0.182</v>
      </c>
      <c r="P172">
        <v>1092532</v>
      </c>
      <c r="Q172">
        <v>123744</v>
      </c>
      <c r="R172">
        <v>409938.61</v>
      </c>
      <c r="S172">
        <v>216668</v>
      </c>
      <c r="T172">
        <v>0.113</v>
      </c>
      <c r="U172">
        <v>0.30199999999999999</v>
      </c>
      <c r="V172">
        <v>2.665</v>
      </c>
      <c r="W172">
        <v>1124019</v>
      </c>
      <c r="X172">
        <v>-76438</v>
      </c>
      <c r="Y172">
        <v>-6.8000000000000005E-2</v>
      </c>
      <c r="Z172">
        <v>3</v>
      </c>
      <c r="AA172" t="s">
        <v>107</v>
      </c>
    </row>
    <row r="173" spans="1:27" x14ac:dyDescent="0.3">
      <c r="A173">
        <v>172</v>
      </c>
      <c r="B173">
        <v>53559</v>
      </c>
      <c r="C173" s="38">
        <v>45383</v>
      </c>
      <c r="D173" t="s">
        <v>71</v>
      </c>
      <c r="E173" t="s">
        <v>100</v>
      </c>
      <c r="F173" t="s">
        <v>93</v>
      </c>
      <c r="G173" t="s">
        <v>27</v>
      </c>
      <c r="H173">
        <v>10</v>
      </c>
      <c r="I173">
        <v>134</v>
      </c>
      <c r="J173">
        <v>13.4</v>
      </c>
      <c r="K173">
        <v>0.4</v>
      </c>
      <c r="L173">
        <v>120369</v>
      </c>
      <c r="M173">
        <v>12037</v>
      </c>
      <c r="N173">
        <v>1.498</v>
      </c>
      <c r="O173">
        <v>0.1</v>
      </c>
      <c r="P173">
        <v>980244</v>
      </c>
      <c r="Q173">
        <v>180286</v>
      </c>
      <c r="R173">
        <v>157386.26</v>
      </c>
      <c r="S173">
        <v>192096</v>
      </c>
      <c r="T173">
        <v>0.184</v>
      </c>
      <c r="U173">
        <v>1.1459999999999999</v>
      </c>
      <c r="V173">
        <v>6.2279999999999998</v>
      </c>
      <c r="W173">
        <v>1080942</v>
      </c>
      <c r="X173">
        <v>236865</v>
      </c>
      <c r="Y173">
        <v>0.219</v>
      </c>
      <c r="Z173">
        <v>4</v>
      </c>
      <c r="AA173" t="s">
        <v>107</v>
      </c>
    </row>
    <row r="174" spans="1:27" x14ac:dyDescent="0.3">
      <c r="A174">
        <v>173</v>
      </c>
      <c r="B174">
        <v>53716</v>
      </c>
      <c r="C174" s="38">
        <v>45385</v>
      </c>
      <c r="D174" t="s">
        <v>71</v>
      </c>
      <c r="E174" t="s">
        <v>97</v>
      </c>
      <c r="F174" t="s">
        <v>96</v>
      </c>
      <c r="G174" t="s">
        <v>27</v>
      </c>
      <c r="H174">
        <v>7</v>
      </c>
      <c r="I174">
        <v>60</v>
      </c>
      <c r="J174">
        <v>8.6</v>
      </c>
      <c r="K174">
        <v>0.28599999999999998</v>
      </c>
      <c r="L174">
        <v>70511</v>
      </c>
      <c r="M174">
        <v>10073</v>
      </c>
      <c r="N174">
        <v>1.617</v>
      </c>
      <c r="O174">
        <v>0</v>
      </c>
      <c r="P174">
        <v>322219</v>
      </c>
      <c r="Q174">
        <v>113997</v>
      </c>
      <c r="R174">
        <v>89578.53</v>
      </c>
      <c r="S174">
        <v>105523</v>
      </c>
      <c r="T174">
        <v>0.35399999999999998</v>
      </c>
      <c r="U174">
        <v>1.2729999999999999</v>
      </c>
      <c r="V174">
        <v>3.597</v>
      </c>
      <c r="W174">
        <v>400879</v>
      </c>
      <c r="X174">
        <v>58058</v>
      </c>
      <c r="Y174">
        <v>0.14499999999999999</v>
      </c>
      <c r="Z174">
        <v>4</v>
      </c>
      <c r="AA174" t="s">
        <v>107</v>
      </c>
    </row>
    <row r="175" spans="1:27" x14ac:dyDescent="0.3">
      <c r="A175">
        <v>174</v>
      </c>
      <c r="B175">
        <v>53554</v>
      </c>
      <c r="C175" s="38">
        <v>45386</v>
      </c>
      <c r="D175" t="s">
        <v>71</v>
      </c>
      <c r="E175" t="s">
        <v>31</v>
      </c>
      <c r="F175" t="s">
        <v>85</v>
      </c>
      <c r="G175" t="s">
        <v>73</v>
      </c>
      <c r="H175">
        <v>10</v>
      </c>
      <c r="I175">
        <v>84</v>
      </c>
      <c r="J175">
        <v>8.4</v>
      </c>
      <c r="K175">
        <v>0.4</v>
      </c>
      <c r="L175">
        <v>123336</v>
      </c>
      <c r="M175">
        <v>12084</v>
      </c>
      <c r="N175">
        <v>0.25600000000000001</v>
      </c>
      <c r="O175">
        <v>0.1</v>
      </c>
      <c r="P175">
        <v>451314</v>
      </c>
      <c r="Q175">
        <v>31631</v>
      </c>
      <c r="R175">
        <v>147913.57</v>
      </c>
      <c r="S175">
        <v>223779</v>
      </c>
      <c r="T175">
        <v>7.0000000000000007E-2</v>
      </c>
      <c r="U175">
        <v>0.214</v>
      </c>
      <c r="V175">
        <v>3.0510000000000002</v>
      </c>
      <c r="W175">
        <v>0</v>
      </c>
      <c r="X175">
        <v>0</v>
      </c>
      <c r="Y175">
        <v>0</v>
      </c>
      <c r="Z175">
        <v>4</v>
      </c>
      <c r="AA175" t="s">
        <v>107</v>
      </c>
    </row>
    <row r="176" spans="1:27" x14ac:dyDescent="0.3">
      <c r="A176">
        <v>175</v>
      </c>
      <c r="B176">
        <v>53561</v>
      </c>
      <c r="C176" s="38">
        <v>45386</v>
      </c>
      <c r="D176" t="s">
        <v>71</v>
      </c>
      <c r="E176" t="s">
        <v>31</v>
      </c>
      <c r="F176" t="s">
        <v>74</v>
      </c>
      <c r="G176" t="s">
        <v>26</v>
      </c>
      <c r="H176">
        <v>11</v>
      </c>
      <c r="I176">
        <v>102</v>
      </c>
      <c r="J176">
        <v>9.3000000000000007</v>
      </c>
      <c r="K176">
        <v>0.36399999999999999</v>
      </c>
      <c r="L176">
        <v>223369</v>
      </c>
      <c r="M176">
        <v>20306</v>
      </c>
      <c r="N176">
        <v>0.27300000000000002</v>
      </c>
      <c r="O176">
        <v>0</v>
      </c>
      <c r="P176">
        <v>758013</v>
      </c>
      <c r="Q176">
        <v>60998</v>
      </c>
      <c r="R176">
        <v>249881.39</v>
      </c>
      <c r="S176">
        <v>434470</v>
      </c>
      <c r="T176">
        <v>0.08</v>
      </c>
      <c r="U176">
        <v>0.24399999999999999</v>
      </c>
      <c r="V176">
        <v>3.0329999999999999</v>
      </c>
      <c r="W176">
        <v>889257</v>
      </c>
      <c r="X176">
        <v>183524</v>
      </c>
      <c r="Y176">
        <v>0.20599999999999999</v>
      </c>
      <c r="Z176">
        <v>4</v>
      </c>
      <c r="AA176" t="s">
        <v>107</v>
      </c>
    </row>
    <row r="177" spans="1:27" x14ac:dyDescent="0.3">
      <c r="A177">
        <v>176</v>
      </c>
      <c r="B177">
        <v>53510</v>
      </c>
      <c r="C177" s="38">
        <v>45387</v>
      </c>
      <c r="D177" t="s">
        <v>71</v>
      </c>
      <c r="E177" t="s">
        <v>32</v>
      </c>
      <c r="F177" t="s">
        <v>1</v>
      </c>
      <c r="G177" t="s">
        <v>27</v>
      </c>
      <c r="H177">
        <v>11</v>
      </c>
      <c r="I177">
        <v>131</v>
      </c>
      <c r="J177">
        <v>11.9</v>
      </c>
      <c r="K177">
        <v>0.45500000000000002</v>
      </c>
      <c r="L177">
        <v>337375</v>
      </c>
      <c r="M177">
        <v>30659</v>
      </c>
      <c r="N177">
        <v>0.753</v>
      </c>
      <c r="O177">
        <v>9.0999999999999998E-2</v>
      </c>
      <c r="P177">
        <v>1092804</v>
      </c>
      <c r="Q177">
        <v>254017</v>
      </c>
      <c r="R177">
        <v>376063.61</v>
      </c>
      <c r="S177">
        <v>379240</v>
      </c>
      <c r="T177">
        <v>0.23200000000000001</v>
      </c>
      <c r="U177">
        <v>0.67500000000000004</v>
      </c>
      <c r="V177">
        <v>2.9060000000000001</v>
      </c>
      <c r="W177">
        <v>1025728</v>
      </c>
      <c r="X177">
        <v>76059</v>
      </c>
      <c r="Y177">
        <v>7.3999999999999996E-2</v>
      </c>
      <c r="Z177">
        <v>4</v>
      </c>
      <c r="AA177" t="s">
        <v>107</v>
      </c>
    </row>
    <row r="178" spans="1:27" x14ac:dyDescent="0.3">
      <c r="A178">
        <v>177</v>
      </c>
      <c r="B178">
        <v>53543</v>
      </c>
      <c r="C178" s="38">
        <v>45389</v>
      </c>
      <c r="D178" t="s">
        <v>71</v>
      </c>
      <c r="E178" t="s">
        <v>33</v>
      </c>
      <c r="F178" t="s">
        <v>149</v>
      </c>
      <c r="G178" t="s">
        <v>27</v>
      </c>
      <c r="H178">
        <v>12</v>
      </c>
      <c r="I178">
        <v>134</v>
      </c>
      <c r="J178">
        <v>11.2</v>
      </c>
      <c r="K178">
        <v>0.5</v>
      </c>
      <c r="L178">
        <v>191944</v>
      </c>
      <c r="M178">
        <v>15995</v>
      </c>
      <c r="N178">
        <v>1.0229999999999999</v>
      </c>
      <c r="O178">
        <v>8.3000000000000004E-2</v>
      </c>
      <c r="P178">
        <v>1122441</v>
      </c>
      <c r="Q178">
        <v>196400</v>
      </c>
      <c r="R178">
        <v>209180.79999999999</v>
      </c>
      <c r="S178">
        <v>233363</v>
      </c>
      <c r="T178">
        <v>0.17499999999999999</v>
      </c>
      <c r="U178">
        <v>0.93899999999999995</v>
      </c>
      <c r="V178">
        <v>5.3659999999999997</v>
      </c>
      <c r="W178">
        <v>905892</v>
      </c>
      <c r="X178">
        <v>228424</v>
      </c>
      <c r="Y178">
        <v>0.252</v>
      </c>
      <c r="Z178">
        <v>4</v>
      </c>
      <c r="AA178" t="s">
        <v>107</v>
      </c>
    </row>
    <row r="179" spans="1:27" x14ac:dyDescent="0.3">
      <c r="A179">
        <v>178</v>
      </c>
      <c r="B179">
        <v>53717</v>
      </c>
      <c r="C179" s="38">
        <v>45393</v>
      </c>
      <c r="D179" t="s">
        <v>71</v>
      </c>
      <c r="E179" t="s">
        <v>31</v>
      </c>
      <c r="F179" t="s">
        <v>1</v>
      </c>
      <c r="G179" t="s">
        <v>27</v>
      </c>
      <c r="H179">
        <v>10</v>
      </c>
      <c r="I179">
        <v>91</v>
      </c>
      <c r="J179">
        <v>9.1</v>
      </c>
      <c r="K179">
        <v>0.2</v>
      </c>
      <c r="L179">
        <v>163955</v>
      </c>
      <c r="M179">
        <v>16046</v>
      </c>
      <c r="N179">
        <v>1.2110000000000001</v>
      </c>
      <c r="O179">
        <v>0</v>
      </c>
      <c r="P179">
        <v>792470</v>
      </c>
      <c r="Q179">
        <v>198523</v>
      </c>
      <c r="R179">
        <v>199143.61</v>
      </c>
      <c r="S179">
        <v>243278</v>
      </c>
      <c r="T179">
        <v>0.251</v>
      </c>
      <c r="U179">
        <v>0.997</v>
      </c>
      <c r="V179">
        <v>3.9790000000000001</v>
      </c>
      <c r="W179">
        <v>566681</v>
      </c>
      <c r="X179">
        <v>-6397</v>
      </c>
      <c r="Y179">
        <v>-1.0999999999999999E-2</v>
      </c>
      <c r="Z179">
        <v>4</v>
      </c>
      <c r="AA179" t="s">
        <v>107</v>
      </c>
    </row>
    <row r="180" spans="1:27" x14ac:dyDescent="0.3">
      <c r="A180">
        <v>179</v>
      </c>
      <c r="B180">
        <v>53505</v>
      </c>
      <c r="C180" s="38">
        <v>45394</v>
      </c>
      <c r="D180" t="s">
        <v>71</v>
      </c>
      <c r="E180" t="s">
        <v>32</v>
      </c>
      <c r="F180" t="s">
        <v>74</v>
      </c>
      <c r="G180" t="s">
        <v>26</v>
      </c>
      <c r="H180">
        <v>9</v>
      </c>
      <c r="I180">
        <v>93</v>
      </c>
      <c r="J180">
        <v>10.3</v>
      </c>
      <c r="K180">
        <v>0.222</v>
      </c>
      <c r="L180">
        <v>1799387</v>
      </c>
      <c r="M180">
        <v>-87846</v>
      </c>
      <c r="N180">
        <v>0.25900000000000001</v>
      </c>
      <c r="O180">
        <v>0.222</v>
      </c>
      <c r="P180">
        <v>1814111</v>
      </c>
      <c r="Q180">
        <v>465885</v>
      </c>
      <c r="R180">
        <v>425600.14</v>
      </c>
      <c r="S180">
        <v>502982</v>
      </c>
      <c r="T180">
        <v>0.25700000000000001</v>
      </c>
      <c r="U180">
        <v>1.095</v>
      </c>
      <c r="V180">
        <v>4.2619999999999996</v>
      </c>
      <c r="W180">
        <v>1258355</v>
      </c>
      <c r="X180">
        <v>210870</v>
      </c>
      <c r="Y180">
        <v>0.16800000000000001</v>
      </c>
      <c r="Z180">
        <v>4</v>
      </c>
      <c r="AA180" t="s">
        <v>107</v>
      </c>
    </row>
    <row r="181" spans="1:27" x14ac:dyDescent="0.3">
      <c r="A181">
        <v>180</v>
      </c>
      <c r="B181">
        <v>53556</v>
      </c>
      <c r="C181" s="38">
        <v>45395</v>
      </c>
      <c r="D181" t="s">
        <v>71</v>
      </c>
      <c r="E181" t="s">
        <v>95</v>
      </c>
      <c r="F181" t="s">
        <v>72</v>
      </c>
      <c r="G181" t="s">
        <v>73</v>
      </c>
      <c r="H181">
        <v>12</v>
      </c>
      <c r="I181">
        <v>128</v>
      </c>
      <c r="J181">
        <v>10.7</v>
      </c>
      <c r="K181">
        <v>0.41699999999999998</v>
      </c>
      <c r="L181">
        <v>271349</v>
      </c>
      <c r="M181">
        <v>21779</v>
      </c>
      <c r="N181">
        <v>0.63</v>
      </c>
      <c r="O181">
        <v>0.16700000000000001</v>
      </c>
      <c r="P181">
        <v>710781</v>
      </c>
      <c r="Q181">
        <v>171023</v>
      </c>
      <c r="R181">
        <v>286419.55</v>
      </c>
      <c r="S181">
        <v>241178</v>
      </c>
      <c r="T181">
        <v>0.24099999999999999</v>
      </c>
      <c r="U181">
        <v>0.59699999999999998</v>
      </c>
      <c r="V181">
        <v>2.4820000000000002</v>
      </c>
      <c r="W181">
        <v>682525</v>
      </c>
      <c r="X181">
        <v>97508</v>
      </c>
      <c r="Y181">
        <v>0.14299999999999999</v>
      </c>
      <c r="Z181">
        <v>4</v>
      </c>
      <c r="AA181" t="s">
        <v>107</v>
      </c>
    </row>
    <row r="182" spans="1:27" x14ac:dyDescent="0.3">
      <c r="A182">
        <v>181</v>
      </c>
      <c r="B182">
        <v>53718</v>
      </c>
      <c r="C182" s="38">
        <v>45396</v>
      </c>
      <c r="D182" t="s">
        <v>71</v>
      </c>
      <c r="E182" t="s">
        <v>33</v>
      </c>
      <c r="F182" t="s">
        <v>91</v>
      </c>
      <c r="G182" t="s">
        <v>27</v>
      </c>
      <c r="H182">
        <v>12</v>
      </c>
      <c r="I182">
        <v>165</v>
      </c>
      <c r="J182">
        <v>13.8</v>
      </c>
      <c r="K182">
        <v>0.33300000000000002</v>
      </c>
      <c r="L182">
        <v>173238</v>
      </c>
      <c r="M182">
        <v>14436</v>
      </c>
      <c r="N182">
        <v>1.371</v>
      </c>
      <c r="O182">
        <v>0.16700000000000001</v>
      </c>
      <c r="P182">
        <v>1139931</v>
      </c>
      <c r="Q182">
        <v>237538</v>
      </c>
      <c r="R182">
        <v>200614.83</v>
      </c>
      <c r="S182">
        <v>261746</v>
      </c>
      <c r="T182">
        <v>0.20799999999999999</v>
      </c>
      <c r="U182">
        <v>1.1839999999999999</v>
      </c>
      <c r="V182">
        <v>5.6820000000000004</v>
      </c>
      <c r="W182">
        <v>1163702</v>
      </c>
      <c r="X182">
        <v>290343</v>
      </c>
      <c r="Y182">
        <v>0.249</v>
      </c>
      <c r="Z182">
        <v>4</v>
      </c>
      <c r="AA182" t="s">
        <v>107</v>
      </c>
    </row>
    <row r="183" spans="1:27" x14ac:dyDescent="0.3">
      <c r="A183">
        <v>182</v>
      </c>
      <c r="B183">
        <v>53721</v>
      </c>
      <c r="C183" s="38">
        <v>45400</v>
      </c>
      <c r="D183" t="s">
        <v>71</v>
      </c>
      <c r="E183" t="s">
        <v>31</v>
      </c>
      <c r="F183" t="s">
        <v>1</v>
      </c>
      <c r="G183" t="s">
        <v>27</v>
      </c>
      <c r="H183">
        <v>10</v>
      </c>
      <c r="I183">
        <v>102</v>
      </c>
      <c r="J183">
        <v>10.199999999999999</v>
      </c>
      <c r="K183">
        <v>0.2</v>
      </c>
      <c r="L183">
        <v>181396</v>
      </c>
      <c r="M183">
        <v>16840</v>
      </c>
      <c r="N183">
        <v>0.82199999999999995</v>
      </c>
      <c r="O183">
        <v>0.1</v>
      </c>
      <c r="P183">
        <v>872159</v>
      </c>
      <c r="Q183">
        <v>149176</v>
      </c>
      <c r="R183">
        <v>207184.86</v>
      </c>
      <c r="S183">
        <v>373234</v>
      </c>
      <c r="T183">
        <v>0.17100000000000001</v>
      </c>
      <c r="U183">
        <v>0.72</v>
      </c>
      <c r="V183">
        <v>4.21</v>
      </c>
      <c r="W183">
        <v>710796</v>
      </c>
      <c r="X183">
        <v>12746</v>
      </c>
      <c r="Y183">
        <v>1.7999999999999999E-2</v>
      </c>
      <c r="Z183">
        <v>4</v>
      </c>
      <c r="AA183" t="s">
        <v>107</v>
      </c>
    </row>
    <row r="184" spans="1:27" x14ac:dyDescent="0.3">
      <c r="A184">
        <v>183</v>
      </c>
      <c r="B184">
        <v>53562</v>
      </c>
      <c r="C184" s="38">
        <v>45401</v>
      </c>
      <c r="D184" t="s">
        <v>71</v>
      </c>
      <c r="E184" t="s">
        <v>32</v>
      </c>
      <c r="F184" t="s">
        <v>0</v>
      </c>
      <c r="G184" t="s">
        <v>26</v>
      </c>
      <c r="H184">
        <v>10</v>
      </c>
      <c r="I184">
        <v>83</v>
      </c>
      <c r="J184">
        <v>8.3000000000000007</v>
      </c>
      <c r="K184">
        <v>0.4</v>
      </c>
      <c r="L184">
        <v>172543</v>
      </c>
      <c r="M184">
        <v>16579</v>
      </c>
      <c r="N184">
        <v>0.245</v>
      </c>
      <c r="O184">
        <v>0</v>
      </c>
      <c r="P184">
        <v>642397</v>
      </c>
      <c r="Q184">
        <v>42234</v>
      </c>
      <c r="R184">
        <v>193057.79</v>
      </c>
      <c r="S184">
        <v>204099</v>
      </c>
      <c r="T184">
        <v>6.6000000000000003E-2</v>
      </c>
      <c r="U184">
        <v>0.219</v>
      </c>
      <c r="V184">
        <v>3.327</v>
      </c>
      <c r="W184">
        <v>915129</v>
      </c>
      <c r="X184">
        <v>178871</v>
      </c>
      <c r="Y184">
        <v>0.19500000000000001</v>
      </c>
      <c r="Z184">
        <v>4</v>
      </c>
      <c r="AA184" t="s">
        <v>107</v>
      </c>
    </row>
    <row r="185" spans="1:27" x14ac:dyDescent="0.3">
      <c r="A185">
        <v>184</v>
      </c>
      <c r="B185">
        <v>53720</v>
      </c>
      <c r="C185" s="38">
        <v>45401</v>
      </c>
      <c r="D185" t="s">
        <v>71</v>
      </c>
      <c r="E185" t="s">
        <v>32</v>
      </c>
      <c r="F185" t="s">
        <v>84</v>
      </c>
      <c r="G185" t="s">
        <v>27</v>
      </c>
      <c r="H185">
        <v>11</v>
      </c>
      <c r="I185">
        <v>123</v>
      </c>
      <c r="J185">
        <v>11.2</v>
      </c>
      <c r="K185">
        <v>0.27300000000000002</v>
      </c>
      <c r="L185">
        <v>127568</v>
      </c>
      <c r="M185">
        <v>11597</v>
      </c>
      <c r="N185">
        <v>0.47</v>
      </c>
      <c r="O185">
        <v>0.27300000000000002</v>
      </c>
      <c r="P185">
        <v>673931</v>
      </c>
      <c r="Q185">
        <v>59983</v>
      </c>
      <c r="R185">
        <v>157540.25</v>
      </c>
      <c r="S185">
        <v>269117</v>
      </c>
      <c r="T185">
        <v>8.8999999999999996E-2</v>
      </c>
      <c r="U185">
        <v>0.38100000000000001</v>
      </c>
      <c r="V185">
        <v>4.2779999999999996</v>
      </c>
      <c r="W185">
        <v>718776</v>
      </c>
      <c r="X185">
        <v>255853</v>
      </c>
      <c r="Y185">
        <v>0.35599999999999998</v>
      </c>
      <c r="Z185">
        <v>4</v>
      </c>
      <c r="AA185" t="s">
        <v>107</v>
      </c>
    </row>
    <row r="186" spans="1:27" x14ac:dyDescent="0.3">
      <c r="A186">
        <v>185</v>
      </c>
      <c r="B186">
        <v>53557</v>
      </c>
      <c r="C186" s="38">
        <v>45403</v>
      </c>
      <c r="D186" t="s">
        <v>71</v>
      </c>
      <c r="E186" t="s">
        <v>33</v>
      </c>
      <c r="F186" t="s">
        <v>85</v>
      </c>
      <c r="G186" t="s">
        <v>73</v>
      </c>
      <c r="H186">
        <v>10</v>
      </c>
      <c r="I186">
        <v>97</v>
      </c>
      <c r="J186">
        <v>9.6999999999999993</v>
      </c>
      <c r="K186">
        <v>0.4</v>
      </c>
      <c r="L186">
        <v>351543</v>
      </c>
      <c r="M186">
        <v>35154</v>
      </c>
      <c r="N186">
        <v>0.105</v>
      </c>
      <c r="O186">
        <v>0</v>
      </c>
      <c r="P186">
        <v>1054204</v>
      </c>
      <c r="Q186">
        <v>37062</v>
      </c>
      <c r="R186">
        <v>378882.32</v>
      </c>
      <c r="S186">
        <v>106867</v>
      </c>
      <c r="T186">
        <v>3.5000000000000003E-2</v>
      </c>
      <c r="U186">
        <v>9.8000000000000004E-2</v>
      </c>
      <c r="V186">
        <v>2.782</v>
      </c>
      <c r="W186">
        <v>1114872</v>
      </c>
      <c r="X186">
        <v>146291</v>
      </c>
      <c r="Y186">
        <v>0.13100000000000001</v>
      </c>
      <c r="Z186">
        <v>4</v>
      </c>
      <c r="AA186" t="s">
        <v>107</v>
      </c>
    </row>
    <row r="187" spans="1:27" x14ac:dyDescent="0.3">
      <c r="A187">
        <v>186</v>
      </c>
      <c r="B187">
        <v>53563</v>
      </c>
      <c r="C187" s="38">
        <v>45407</v>
      </c>
      <c r="D187" t="s">
        <v>71</v>
      </c>
      <c r="E187" t="s">
        <v>31</v>
      </c>
      <c r="F187" t="s">
        <v>74</v>
      </c>
      <c r="G187" t="s">
        <v>26</v>
      </c>
      <c r="H187">
        <v>9</v>
      </c>
      <c r="I187">
        <v>89</v>
      </c>
      <c r="J187">
        <v>9.9</v>
      </c>
      <c r="K187">
        <v>0.33300000000000002</v>
      </c>
      <c r="L187">
        <v>92113</v>
      </c>
      <c r="M187">
        <v>10235</v>
      </c>
      <c r="N187">
        <v>0.20699999999999999</v>
      </c>
      <c r="O187">
        <v>0.111</v>
      </c>
      <c r="P187">
        <v>431144</v>
      </c>
      <c r="Q187">
        <v>19025</v>
      </c>
      <c r="R187">
        <v>118326.39</v>
      </c>
      <c r="S187">
        <v>123208</v>
      </c>
      <c r="T187">
        <v>4.3999999999999997E-2</v>
      </c>
      <c r="U187">
        <v>0.161</v>
      </c>
      <c r="V187">
        <v>3.6440000000000001</v>
      </c>
      <c r="W187">
        <v>506791</v>
      </c>
      <c r="X187">
        <v>66152</v>
      </c>
      <c r="Y187">
        <v>0.13100000000000001</v>
      </c>
      <c r="Z187">
        <v>4</v>
      </c>
      <c r="AA187" t="s">
        <v>107</v>
      </c>
    </row>
    <row r="188" spans="1:27" x14ac:dyDescent="0.3">
      <c r="A188">
        <v>187</v>
      </c>
      <c r="B188">
        <v>53586</v>
      </c>
      <c r="C188" s="38">
        <v>45408</v>
      </c>
      <c r="D188" t="s">
        <v>71</v>
      </c>
      <c r="E188" t="s">
        <v>32</v>
      </c>
      <c r="F188" t="s">
        <v>0</v>
      </c>
      <c r="G188" t="s">
        <v>26</v>
      </c>
      <c r="H188">
        <v>10</v>
      </c>
      <c r="I188">
        <v>78</v>
      </c>
      <c r="J188">
        <v>7.8</v>
      </c>
      <c r="K188">
        <v>0.7</v>
      </c>
      <c r="L188">
        <v>419056</v>
      </c>
      <c r="M188">
        <v>36106</v>
      </c>
      <c r="N188">
        <v>0.21099999999999999</v>
      </c>
      <c r="O188">
        <v>0.1</v>
      </c>
      <c r="P188">
        <v>883080</v>
      </c>
      <c r="Q188">
        <v>88547</v>
      </c>
      <c r="R188">
        <v>388321.29</v>
      </c>
      <c r="S188">
        <v>414890</v>
      </c>
      <c r="T188">
        <v>0.1</v>
      </c>
      <c r="U188">
        <v>0.22800000000000001</v>
      </c>
      <c r="V188">
        <v>2.274</v>
      </c>
      <c r="W188">
        <v>776784</v>
      </c>
      <c r="X188">
        <v>116799</v>
      </c>
      <c r="Y188">
        <v>0.15</v>
      </c>
      <c r="Z188">
        <v>4</v>
      </c>
      <c r="AA188" t="s">
        <v>107</v>
      </c>
    </row>
    <row r="189" spans="1:27" x14ac:dyDescent="0.3">
      <c r="A189">
        <v>188</v>
      </c>
      <c r="B189">
        <v>53749</v>
      </c>
      <c r="C189" s="38">
        <v>45408</v>
      </c>
      <c r="D189" t="s">
        <v>71</v>
      </c>
      <c r="E189" t="s">
        <v>32</v>
      </c>
      <c r="F189" t="s">
        <v>1</v>
      </c>
      <c r="G189" t="s">
        <v>27</v>
      </c>
      <c r="H189">
        <v>11</v>
      </c>
      <c r="I189">
        <v>107</v>
      </c>
      <c r="J189">
        <v>9.6999999999999993</v>
      </c>
      <c r="K189">
        <v>0.54500000000000004</v>
      </c>
      <c r="L189">
        <v>191852</v>
      </c>
      <c r="M189">
        <v>17441</v>
      </c>
      <c r="N189">
        <v>0.33700000000000002</v>
      </c>
      <c r="O189">
        <v>0.182</v>
      </c>
      <c r="P189">
        <v>839523</v>
      </c>
      <c r="Q189">
        <v>64654</v>
      </c>
      <c r="R189">
        <v>231038.61</v>
      </c>
      <c r="S189">
        <v>343168</v>
      </c>
      <c r="T189">
        <v>7.6999999999999999E-2</v>
      </c>
      <c r="U189">
        <v>0.28000000000000003</v>
      </c>
      <c r="V189">
        <v>3.6339999999999999</v>
      </c>
      <c r="W189">
        <v>609288</v>
      </c>
      <c r="X189">
        <v>111827</v>
      </c>
      <c r="Y189">
        <v>0.184</v>
      </c>
      <c r="Z189">
        <v>4</v>
      </c>
      <c r="AA189" t="s">
        <v>107</v>
      </c>
    </row>
    <row r="190" spans="1:27" x14ac:dyDescent="0.3">
      <c r="A190">
        <v>189</v>
      </c>
      <c r="B190">
        <v>53588</v>
      </c>
      <c r="C190" s="38">
        <v>45409</v>
      </c>
      <c r="D190" t="s">
        <v>71</v>
      </c>
      <c r="E190" t="s">
        <v>95</v>
      </c>
      <c r="F190" t="s">
        <v>146</v>
      </c>
      <c r="G190" t="s">
        <v>73</v>
      </c>
      <c r="H190">
        <v>9</v>
      </c>
      <c r="I190">
        <v>93</v>
      </c>
      <c r="J190">
        <v>10.3</v>
      </c>
      <c r="K190">
        <v>0.33300000000000002</v>
      </c>
      <c r="L190">
        <v>110622</v>
      </c>
      <c r="M190">
        <v>12069</v>
      </c>
      <c r="N190">
        <v>0.55600000000000005</v>
      </c>
      <c r="O190">
        <v>0.111</v>
      </c>
      <c r="P190">
        <v>454143</v>
      </c>
      <c r="Q190">
        <v>61511</v>
      </c>
      <c r="R190">
        <v>125740.8</v>
      </c>
      <c r="S190">
        <v>132912</v>
      </c>
      <c r="T190">
        <v>0.13500000000000001</v>
      </c>
      <c r="U190">
        <v>0.48899999999999999</v>
      </c>
      <c r="V190">
        <v>3.6120000000000001</v>
      </c>
      <c r="W190">
        <v>0</v>
      </c>
      <c r="X190">
        <v>0</v>
      </c>
      <c r="Y190">
        <v>0</v>
      </c>
      <c r="Z190">
        <v>4</v>
      </c>
      <c r="AA190" t="s">
        <v>107</v>
      </c>
    </row>
    <row r="191" spans="1:27" x14ac:dyDescent="0.3">
      <c r="A191">
        <v>190</v>
      </c>
      <c r="B191">
        <v>53750</v>
      </c>
      <c r="C191" s="38">
        <v>45410</v>
      </c>
      <c r="D191" t="s">
        <v>71</v>
      </c>
      <c r="E191" t="s">
        <v>33</v>
      </c>
      <c r="F191" t="s">
        <v>89</v>
      </c>
      <c r="G191" t="s">
        <v>27</v>
      </c>
      <c r="H191">
        <v>11</v>
      </c>
      <c r="I191">
        <v>137</v>
      </c>
      <c r="J191">
        <v>12.5</v>
      </c>
      <c r="K191">
        <v>0.182</v>
      </c>
      <c r="L191">
        <v>155255</v>
      </c>
      <c r="M191">
        <v>14114</v>
      </c>
      <c r="N191">
        <v>1.127</v>
      </c>
      <c r="O191">
        <v>0.182</v>
      </c>
      <c r="P191">
        <v>913672</v>
      </c>
      <c r="Q191">
        <v>174956</v>
      </c>
      <c r="R191">
        <v>184826.5</v>
      </c>
      <c r="S191">
        <v>95899</v>
      </c>
      <c r="T191">
        <v>0.191</v>
      </c>
      <c r="U191">
        <v>0.94699999999999995</v>
      </c>
      <c r="V191">
        <v>4.9429999999999996</v>
      </c>
      <c r="W191">
        <v>841715</v>
      </c>
      <c r="X191">
        <v>77877</v>
      </c>
      <c r="Y191">
        <v>9.2999999999999999E-2</v>
      </c>
      <c r="Z191">
        <v>4</v>
      </c>
      <c r="AA191" t="s">
        <v>107</v>
      </c>
    </row>
    <row r="192" spans="1:27" x14ac:dyDescent="0.3">
      <c r="A192">
        <v>191</v>
      </c>
      <c r="B192">
        <v>54032</v>
      </c>
      <c r="C192" s="38">
        <v>45413</v>
      </c>
      <c r="D192" t="s">
        <v>71</v>
      </c>
      <c r="E192" t="s">
        <v>97</v>
      </c>
      <c r="F192" t="s">
        <v>1</v>
      </c>
      <c r="G192" t="s">
        <v>27</v>
      </c>
      <c r="H192">
        <v>8</v>
      </c>
      <c r="I192">
        <v>81</v>
      </c>
      <c r="J192">
        <v>10.1</v>
      </c>
      <c r="K192">
        <v>0.125</v>
      </c>
      <c r="L192">
        <v>83270</v>
      </c>
      <c r="M192">
        <v>10409</v>
      </c>
      <c r="N192">
        <v>1.512</v>
      </c>
      <c r="O192">
        <v>0.125</v>
      </c>
      <c r="P192">
        <v>437409</v>
      </c>
      <c r="Q192">
        <v>125890</v>
      </c>
      <c r="R192">
        <v>121958.61</v>
      </c>
      <c r="S192">
        <v>296368</v>
      </c>
      <c r="T192">
        <v>0.28799999999999998</v>
      </c>
      <c r="U192">
        <v>1.032</v>
      </c>
      <c r="V192">
        <v>3.5870000000000002</v>
      </c>
      <c r="W192">
        <v>0</v>
      </c>
      <c r="X192">
        <v>0</v>
      </c>
      <c r="Y192">
        <v>0</v>
      </c>
      <c r="Z192">
        <v>5</v>
      </c>
      <c r="AA192" t="s">
        <v>108</v>
      </c>
    </row>
    <row r="193" spans="1:27" x14ac:dyDescent="0.3">
      <c r="A193">
        <v>192</v>
      </c>
      <c r="B193">
        <v>53589</v>
      </c>
      <c r="C193" s="38">
        <v>45415</v>
      </c>
      <c r="D193" t="s">
        <v>71</v>
      </c>
      <c r="E193" t="s">
        <v>32</v>
      </c>
      <c r="F193" t="s">
        <v>0</v>
      </c>
      <c r="G193" t="s">
        <v>26</v>
      </c>
      <c r="H193">
        <v>10</v>
      </c>
      <c r="I193">
        <v>87</v>
      </c>
      <c r="J193">
        <v>8.6999999999999993</v>
      </c>
      <c r="K193">
        <v>0.4</v>
      </c>
      <c r="L193">
        <v>485173</v>
      </c>
      <c r="M193">
        <v>48517</v>
      </c>
      <c r="N193">
        <v>0.45100000000000001</v>
      </c>
      <c r="O193">
        <v>0</v>
      </c>
      <c r="P193">
        <v>722997</v>
      </c>
      <c r="Q193">
        <v>218671</v>
      </c>
      <c r="R193">
        <v>512440.29</v>
      </c>
      <c r="S193">
        <v>377608</v>
      </c>
      <c r="T193">
        <v>0.30199999999999999</v>
      </c>
      <c r="U193">
        <v>0.42699999999999999</v>
      </c>
      <c r="V193">
        <v>1.411</v>
      </c>
      <c r="W193">
        <v>629661</v>
      </c>
      <c r="X193">
        <v>183110</v>
      </c>
      <c r="Y193">
        <v>0.29099999999999998</v>
      </c>
      <c r="Z193">
        <v>5</v>
      </c>
      <c r="AA193" t="s">
        <v>108</v>
      </c>
    </row>
    <row r="194" spans="1:27" x14ac:dyDescent="0.3">
      <c r="A194">
        <v>193</v>
      </c>
      <c r="B194">
        <v>53751</v>
      </c>
      <c r="C194" s="38">
        <v>45415</v>
      </c>
      <c r="D194" t="s">
        <v>71</v>
      </c>
      <c r="E194" t="s">
        <v>32</v>
      </c>
      <c r="F194" t="s">
        <v>1</v>
      </c>
      <c r="G194" t="s">
        <v>27</v>
      </c>
      <c r="H194">
        <v>10</v>
      </c>
      <c r="I194">
        <v>95</v>
      </c>
      <c r="J194">
        <v>9.5</v>
      </c>
      <c r="K194">
        <v>0.6</v>
      </c>
      <c r="L194">
        <v>237597</v>
      </c>
      <c r="M194">
        <v>19497</v>
      </c>
      <c r="N194">
        <v>0.38900000000000001</v>
      </c>
      <c r="O194">
        <v>0</v>
      </c>
      <c r="P194">
        <v>631767</v>
      </c>
      <c r="Q194">
        <v>92352</v>
      </c>
      <c r="R194">
        <v>234123.61</v>
      </c>
      <c r="S194">
        <v>332905</v>
      </c>
      <c r="T194">
        <v>0.14599999999999999</v>
      </c>
      <c r="U194">
        <v>0.39400000000000002</v>
      </c>
      <c r="V194">
        <v>2.698</v>
      </c>
      <c r="W194">
        <v>1159683</v>
      </c>
      <c r="X194">
        <v>189028</v>
      </c>
      <c r="Y194">
        <v>0.16300000000000001</v>
      </c>
      <c r="Z194">
        <v>5</v>
      </c>
      <c r="AA194" t="s">
        <v>108</v>
      </c>
    </row>
    <row r="195" spans="1:27" x14ac:dyDescent="0.3">
      <c r="A195">
        <v>194</v>
      </c>
      <c r="B195">
        <v>53737</v>
      </c>
      <c r="C195" s="38">
        <v>45416</v>
      </c>
      <c r="D195" t="s">
        <v>71</v>
      </c>
      <c r="E195" t="s">
        <v>95</v>
      </c>
      <c r="F195" t="s">
        <v>142</v>
      </c>
      <c r="G195" t="s">
        <v>73</v>
      </c>
      <c r="H195">
        <v>10</v>
      </c>
      <c r="I195">
        <v>92</v>
      </c>
      <c r="J195">
        <v>9.1999999999999993</v>
      </c>
      <c r="K195">
        <v>0.2</v>
      </c>
      <c r="L195">
        <v>116962</v>
      </c>
      <c r="M195">
        <v>11646</v>
      </c>
      <c r="N195">
        <v>0.88100000000000001</v>
      </c>
      <c r="O195">
        <v>0.1</v>
      </c>
      <c r="P195">
        <v>345900</v>
      </c>
      <c r="Q195">
        <v>103049</v>
      </c>
      <c r="R195">
        <v>133580.79999999999</v>
      </c>
      <c r="S195">
        <v>169613</v>
      </c>
      <c r="T195">
        <v>0.29799999999999999</v>
      </c>
      <c r="U195">
        <v>0.77100000000000002</v>
      </c>
      <c r="V195">
        <v>2.589</v>
      </c>
      <c r="W195">
        <v>0</v>
      </c>
      <c r="X195">
        <v>0</v>
      </c>
      <c r="Y195">
        <v>0</v>
      </c>
      <c r="Z195">
        <v>5</v>
      </c>
      <c r="AA195" t="s">
        <v>108</v>
      </c>
    </row>
    <row r="196" spans="1:27" x14ac:dyDescent="0.3">
      <c r="A196">
        <v>195</v>
      </c>
      <c r="B196">
        <v>53753</v>
      </c>
      <c r="C196" s="38">
        <v>45417</v>
      </c>
      <c r="D196" t="s">
        <v>71</v>
      </c>
      <c r="E196" t="s">
        <v>33</v>
      </c>
      <c r="F196" t="s">
        <v>89</v>
      </c>
      <c r="G196" t="s">
        <v>27</v>
      </c>
      <c r="H196">
        <v>10</v>
      </c>
      <c r="I196">
        <v>103</v>
      </c>
      <c r="J196">
        <v>10.3</v>
      </c>
      <c r="K196">
        <v>0.3</v>
      </c>
      <c r="L196">
        <v>116598</v>
      </c>
      <c r="M196">
        <v>11660</v>
      </c>
      <c r="N196">
        <v>1.117</v>
      </c>
      <c r="O196">
        <v>0</v>
      </c>
      <c r="P196">
        <v>681161</v>
      </c>
      <c r="Q196">
        <v>130268</v>
      </c>
      <c r="R196">
        <v>146270.25</v>
      </c>
      <c r="S196">
        <v>176927</v>
      </c>
      <c r="T196">
        <v>0.191</v>
      </c>
      <c r="U196">
        <v>0.89100000000000001</v>
      </c>
      <c r="V196">
        <v>4.657</v>
      </c>
      <c r="W196">
        <v>828019</v>
      </c>
      <c r="X196">
        <v>213221</v>
      </c>
      <c r="Y196">
        <v>0.25800000000000001</v>
      </c>
      <c r="Z196">
        <v>5</v>
      </c>
      <c r="AA196" t="s">
        <v>108</v>
      </c>
    </row>
    <row r="197" spans="1:27" x14ac:dyDescent="0.3">
      <c r="A197">
        <v>196</v>
      </c>
      <c r="B197">
        <v>54083</v>
      </c>
      <c r="C197" s="38">
        <v>45420</v>
      </c>
      <c r="D197" t="s">
        <v>71</v>
      </c>
      <c r="E197" t="s">
        <v>97</v>
      </c>
      <c r="F197" t="s">
        <v>1</v>
      </c>
      <c r="G197" t="s">
        <v>27</v>
      </c>
      <c r="H197">
        <v>7</v>
      </c>
      <c r="I197">
        <v>78</v>
      </c>
      <c r="J197">
        <v>11.1</v>
      </c>
      <c r="K197">
        <v>0.42899999999999999</v>
      </c>
      <c r="L197">
        <v>77319</v>
      </c>
      <c r="M197">
        <v>11046</v>
      </c>
      <c r="N197">
        <v>0.93400000000000005</v>
      </c>
      <c r="O197">
        <v>0</v>
      </c>
      <c r="P197">
        <v>377700</v>
      </c>
      <c r="Q197">
        <v>72251</v>
      </c>
      <c r="R197">
        <v>116007.36</v>
      </c>
      <c r="S197">
        <v>237248</v>
      </c>
      <c r="T197">
        <v>0.191</v>
      </c>
      <c r="U197">
        <v>0.623</v>
      </c>
      <c r="V197">
        <v>3.2559999999999998</v>
      </c>
      <c r="W197">
        <v>0</v>
      </c>
      <c r="X197">
        <v>0</v>
      </c>
      <c r="Y197">
        <v>0</v>
      </c>
      <c r="Z197">
        <v>5</v>
      </c>
      <c r="AA197" t="s">
        <v>108</v>
      </c>
    </row>
    <row r="198" spans="1:27" x14ac:dyDescent="0.3">
      <c r="A198">
        <v>197</v>
      </c>
      <c r="B198">
        <v>53594</v>
      </c>
      <c r="C198" s="38">
        <v>45421</v>
      </c>
      <c r="D198" t="s">
        <v>71</v>
      </c>
      <c r="E198" t="s">
        <v>31</v>
      </c>
      <c r="F198" t="s">
        <v>74</v>
      </c>
      <c r="G198" t="s">
        <v>26</v>
      </c>
      <c r="H198">
        <v>9</v>
      </c>
      <c r="I198">
        <v>77</v>
      </c>
      <c r="J198">
        <v>8.6</v>
      </c>
      <c r="K198">
        <v>0.33300000000000002</v>
      </c>
      <c r="L198">
        <v>100481</v>
      </c>
      <c r="M198">
        <v>11165</v>
      </c>
      <c r="N198">
        <v>1.819</v>
      </c>
      <c r="O198">
        <v>0.33300000000000002</v>
      </c>
      <c r="P198">
        <v>563068</v>
      </c>
      <c r="Q198">
        <v>182750</v>
      </c>
      <c r="R198">
        <v>126893.89</v>
      </c>
      <c r="S198">
        <v>326529</v>
      </c>
      <c r="T198">
        <v>0.32500000000000001</v>
      </c>
      <c r="U198">
        <v>1.44</v>
      </c>
      <c r="V198">
        <v>4.4370000000000003</v>
      </c>
      <c r="W198">
        <v>582905</v>
      </c>
      <c r="X198">
        <v>32796</v>
      </c>
      <c r="Y198">
        <v>5.6000000000000001E-2</v>
      </c>
      <c r="Z198">
        <v>5</v>
      </c>
      <c r="AA198" t="s">
        <v>108</v>
      </c>
    </row>
    <row r="199" spans="1:27" x14ac:dyDescent="0.3">
      <c r="A199">
        <v>198</v>
      </c>
      <c r="B199">
        <v>53755</v>
      </c>
      <c r="C199" s="38">
        <v>45422</v>
      </c>
      <c r="D199" t="s">
        <v>71</v>
      </c>
      <c r="E199" t="s">
        <v>32</v>
      </c>
      <c r="F199" t="s">
        <v>1</v>
      </c>
      <c r="G199" t="s">
        <v>27</v>
      </c>
      <c r="H199">
        <v>10</v>
      </c>
      <c r="I199">
        <v>111</v>
      </c>
      <c r="J199">
        <v>11.1</v>
      </c>
      <c r="K199">
        <v>0.2</v>
      </c>
      <c r="L199">
        <v>516763</v>
      </c>
      <c r="M199">
        <v>46306</v>
      </c>
      <c r="N199">
        <v>0.46400000000000002</v>
      </c>
      <c r="O199">
        <v>0.2</v>
      </c>
      <c r="P199">
        <v>1130100</v>
      </c>
      <c r="Q199">
        <v>239869</v>
      </c>
      <c r="R199">
        <v>501951.11</v>
      </c>
      <c r="S199">
        <v>350438</v>
      </c>
      <c r="T199">
        <v>0.21199999999999999</v>
      </c>
      <c r="U199">
        <v>0.47799999999999998</v>
      </c>
      <c r="V199">
        <v>2.2509999999999999</v>
      </c>
      <c r="W199">
        <v>1273508</v>
      </c>
      <c r="X199">
        <v>342431</v>
      </c>
      <c r="Y199">
        <v>0.26900000000000002</v>
      </c>
      <c r="Z199">
        <v>5</v>
      </c>
      <c r="AA199" t="s">
        <v>108</v>
      </c>
    </row>
    <row r="200" spans="1:27" x14ac:dyDescent="0.3">
      <c r="A200">
        <v>199</v>
      </c>
      <c r="B200">
        <v>53747</v>
      </c>
      <c r="C200" s="38">
        <v>45423</v>
      </c>
      <c r="D200" t="s">
        <v>71</v>
      </c>
      <c r="E200" t="s">
        <v>95</v>
      </c>
      <c r="F200" t="s">
        <v>72</v>
      </c>
      <c r="G200" t="s">
        <v>73</v>
      </c>
      <c r="H200">
        <v>10</v>
      </c>
      <c r="I200">
        <v>98</v>
      </c>
      <c r="J200">
        <v>9.8000000000000007</v>
      </c>
      <c r="K200">
        <v>0.3</v>
      </c>
      <c r="L200">
        <v>110800</v>
      </c>
      <c r="M200">
        <v>11080</v>
      </c>
      <c r="N200">
        <v>0.86099999999999999</v>
      </c>
      <c r="O200">
        <v>0.1</v>
      </c>
      <c r="P200">
        <v>414968</v>
      </c>
      <c r="Q200">
        <v>95420</v>
      </c>
      <c r="R200">
        <v>135869.54999999999</v>
      </c>
      <c r="S200">
        <v>166266</v>
      </c>
      <c r="T200">
        <v>0.23</v>
      </c>
      <c r="U200">
        <v>0.70199999999999996</v>
      </c>
      <c r="V200">
        <v>3.0539999999999998</v>
      </c>
      <c r="W200">
        <v>417617</v>
      </c>
      <c r="X200">
        <v>62714</v>
      </c>
      <c r="Y200">
        <v>0.15</v>
      </c>
      <c r="Z200">
        <v>5</v>
      </c>
      <c r="AA200" t="s">
        <v>108</v>
      </c>
    </row>
    <row r="201" spans="1:27" x14ac:dyDescent="0.3">
      <c r="A201">
        <v>200</v>
      </c>
      <c r="B201">
        <v>54120</v>
      </c>
      <c r="C201" s="38">
        <v>45424</v>
      </c>
      <c r="D201" t="s">
        <v>71</v>
      </c>
      <c r="E201" t="s">
        <v>33</v>
      </c>
      <c r="F201" t="s">
        <v>84</v>
      </c>
      <c r="G201" t="s">
        <v>27</v>
      </c>
      <c r="H201">
        <v>10</v>
      </c>
      <c r="I201">
        <v>100</v>
      </c>
      <c r="J201">
        <v>10</v>
      </c>
      <c r="K201">
        <v>0.2</v>
      </c>
      <c r="L201">
        <v>113439</v>
      </c>
      <c r="M201">
        <v>11344</v>
      </c>
      <c r="N201">
        <v>0.75800000000000001</v>
      </c>
      <c r="O201">
        <v>0.1</v>
      </c>
      <c r="P201">
        <v>707967</v>
      </c>
      <c r="Q201">
        <v>85972</v>
      </c>
      <c r="R201">
        <v>143014</v>
      </c>
      <c r="S201">
        <v>77448</v>
      </c>
      <c r="T201">
        <v>0.121</v>
      </c>
      <c r="U201">
        <v>0.60099999999999998</v>
      </c>
      <c r="V201">
        <v>4.95</v>
      </c>
      <c r="W201">
        <v>676940</v>
      </c>
      <c r="X201">
        <v>93712</v>
      </c>
      <c r="Y201">
        <v>0.13800000000000001</v>
      </c>
      <c r="Z201">
        <v>5</v>
      </c>
      <c r="AA201" t="s">
        <v>108</v>
      </c>
    </row>
    <row r="202" spans="1:27" x14ac:dyDescent="0.3">
      <c r="A202">
        <v>201</v>
      </c>
      <c r="B202">
        <v>54122</v>
      </c>
      <c r="C202" s="38">
        <v>45427</v>
      </c>
      <c r="D202" t="s">
        <v>71</v>
      </c>
      <c r="E202" t="s">
        <v>97</v>
      </c>
      <c r="F202" t="s">
        <v>1</v>
      </c>
      <c r="G202" t="s">
        <v>27</v>
      </c>
      <c r="H202">
        <v>7</v>
      </c>
      <c r="I202">
        <v>70</v>
      </c>
      <c r="J202">
        <v>10</v>
      </c>
      <c r="K202">
        <v>0.85699999999999998</v>
      </c>
      <c r="L202">
        <v>72024</v>
      </c>
      <c r="M202">
        <v>10289</v>
      </c>
      <c r="N202">
        <v>-1.5569999999999999</v>
      </c>
      <c r="O202">
        <v>0.42899999999999999</v>
      </c>
      <c r="P202">
        <v>409808</v>
      </c>
      <c r="Q202">
        <v>-112117</v>
      </c>
      <c r="R202">
        <v>110812.36</v>
      </c>
      <c r="S202">
        <v>221478</v>
      </c>
      <c r="T202">
        <v>-0.27400000000000002</v>
      </c>
      <c r="U202">
        <v>-1.012</v>
      </c>
      <c r="V202">
        <v>3.698</v>
      </c>
      <c r="W202">
        <v>0</v>
      </c>
      <c r="X202">
        <v>0</v>
      </c>
      <c r="Y202">
        <v>0</v>
      </c>
      <c r="Z202">
        <v>5</v>
      </c>
      <c r="AA202" t="s">
        <v>108</v>
      </c>
    </row>
    <row r="203" spans="1:27" x14ac:dyDescent="0.3">
      <c r="A203">
        <v>202</v>
      </c>
      <c r="B203">
        <v>53740</v>
      </c>
      <c r="C203" s="38">
        <v>45428</v>
      </c>
      <c r="D203" t="s">
        <v>71</v>
      </c>
      <c r="E203" t="s">
        <v>31</v>
      </c>
      <c r="F203" t="s">
        <v>74</v>
      </c>
      <c r="G203" t="s">
        <v>26</v>
      </c>
      <c r="H203">
        <v>7</v>
      </c>
      <c r="I203">
        <v>62</v>
      </c>
      <c r="J203">
        <v>8.9</v>
      </c>
      <c r="K203">
        <v>0.14299999999999999</v>
      </c>
      <c r="L203">
        <v>68456</v>
      </c>
      <c r="M203">
        <v>9779</v>
      </c>
      <c r="N203">
        <v>1.825</v>
      </c>
      <c r="O203">
        <v>0.28599999999999998</v>
      </c>
      <c r="P203">
        <v>361613</v>
      </c>
      <c r="Q203">
        <v>124946</v>
      </c>
      <c r="R203">
        <v>94670.14</v>
      </c>
      <c r="S203">
        <v>191534</v>
      </c>
      <c r="T203">
        <v>0.34599999999999997</v>
      </c>
      <c r="U203">
        <v>1.32</v>
      </c>
      <c r="V203">
        <v>3.82</v>
      </c>
      <c r="W203">
        <v>563660</v>
      </c>
      <c r="X203">
        <v>105778</v>
      </c>
      <c r="Y203">
        <v>0.188</v>
      </c>
      <c r="Z203">
        <v>5</v>
      </c>
      <c r="AA203" t="s">
        <v>108</v>
      </c>
    </row>
    <row r="204" spans="1:27" x14ac:dyDescent="0.3">
      <c r="A204">
        <v>203</v>
      </c>
      <c r="B204">
        <v>53741</v>
      </c>
      <c r="C204" s="38">
        <v>45429</v>
      </c>
      <c r="D204" t="s">
        <v>71</v>
      </c>
      <c r="E204" t="s">
        <v>32</v>
      </c>
      <c r="F204" t="s">
        <v>0</v>
      </c>
      <c r="G204" t="s">
        <v>26</v>
      </c>
      <c r="H204">
        <v>10</v>
      </c>
      <c r="I204">
        <v>93</v>
      </c>
      <c r="J204">
        <v>9.3000000000000007</v>
      </c>
      <c r="K204">
        <v>0.6</v>
      </c>
      <c r="L204">
        <v>477139</v>
      </c>
      <c r="M204">
        <v>42200</v>
      </c>
      <c r="N204">
        <v>0.156</v>
      </c>
      <c r="O204">
        <v>0</v>
      </c>
      <c r="P204">
        <v>785952</v>
      </c>
      <c r="Q204">
        <v>74642</v>
      </c>
      <c r="R204">
        <v>449264.29</v>
      </c>
      <c r="S204">
        <v>224584</v>
      </c>
      <c r="T204">
        <v>9.5000000000000001E-2</v>
      </c>
      <c r="U204">
        <v>0.16600000000000001</v>
      </c>
      <c r="V204">
        <v>1.7490000000000001</v>
      </c>
      <c r="W204">
        <v>1035279</v>
      </c>
      <c r="X204">
        <v>243847</v>
      </c>
      <c r="Y204">
        <v>0.23599999999999999</v>
      </c>
      <c r="Z204">
        <v>5</v>
      </c>
      <c r="AA204" t="s">
        <v>108</v>
      </c>
    </row>
    <row r="205" spans="1:27" x14ac:dyDescent="0.3">
      <c r="A205">
        <v>204</v>
      </c>
      <c r="B205">
        <v>54110</v>
      </c>
      <c r="C205" s="38">
        <v>45429</v>
      </c>
      <c r="D205" t="s">
        <v>71</v>
      </c>
      <c r="E205" t="s">
        <v>32</v>
      </c>
      <c r="F205" t="s">
        <v>1</v>
      </c>
      <c r="G205" t="s">
        <v>27</v>
      </c>
      <c r="H205">
        <v>10</v>
      </c>
      <c r="I205">
        <v>94</v>
      </c>
      <c r="J205">
        <v>9.4</v>
      </c>
      <c r="K205">
        <v>0.5</v>
      </c>
      <c r="L205">
        <v>301450</v>
      </c>
      <c r="M205">
        <v>30145</v>
      </c>
      <c r="N205">
        <v>0.27</v>
      </c>
      <c r="O205">
        <v>0.1</v>
      </c>
      <c r="P205">
        <v>657459</v>
      </c>
      <c r="Q205">
        <v>81337</v>
      </c>
      <c r="R205">
        <v>340138.61</v>
      </c>
      <c r="S205">
        <v>286684</v>
      </c>
      <c r="T205">
        <v>0.124</v>
      </c>
      <c r="U205">
        <v>0.23899999999999999</v>
      </c>
      <c r="V205">
        <v>1.9330000000000001</v>
      </c>
      <c r="W205">
        <v>745314</v>
      </c>
      <c r="X205">
        <v>147943</v>
      </c>
      <c r="Y205">
        <v>0.19800000000000001</v>
      </c>
      <c r="Z205">
        <v>5</v>
      </c>
      <c r="AA205" t="s">
        <v>108</v>
      </c>
    </row>
    <row r="206" spans="1:27" x14ac:dyDescent="0.3">
      <c r="A206">
        <v>205</v>
      </c>
      <c r="B206">
        <v>53748</v>
      </c>
      <c r="C206" s="38">
        <v>45430</v>
      </c>
      <c r="D206" t="s">
        <v>71</v>
      </c>
      <c r="E206" t="s">
        <v>95</v>
      </c>
      <c r="F206" t="s">
        <v>85</v>
      </c>
      <c r="G206" t="s">
        <v>73</v>
      </c>
      <c r="H206">
        <v>9</v>
      </c>
      <c r="I206">
        <v>79</v>
      </c>
      <c r="J206">
        <v>8.8000000000000007</v>
      </c>
      <c r="K206">
        <v>0.33300000000000002</v>
      </c>
      <c r="L206">
        <v>103595</v>
      </c>
      <c r="M206">
        <v>11511</v>
      </c>
      <c r="N206">
        <v>0.77200000000000002</v>
      </c>
      <c r="O206">
        <v>0.111</v>
      </c>
      <c r="P206">
        <v>279743</v>
      </c>
      <c r="Q206">
        <v>80023</v>
      </c>
      <c r="R206">
        <v>130771.07</v>
      </c>
      <c r="S206">
        <v>79182</v>
      </c>
      <c r="T206">
        <v>0.28599999999999998</v>
      </c>
      <c r="U206">
        <v>0.61199999999999999</v>
      </c>
      <c r="V206">
        <v>2.1389999999999998</v>
      </c>
      <c r="W206">
        <v>425374</v>
      </c>
      <c r="X206">
        <v>76777</v>
      </c>
      <c r="Y206">
        <v>0.18</v>
      </c>
      <c r="Z206">
        <v>5</v>
      </c>
      <c r="AA206" t="s">
        <v>108</v>
      </c>
    </row>
    <row r="207" spans="1:27" x14ac:dyDescent="0.3">
      <c r="A207">
        <v>206</v>
      </c>
      <c r="B207">
        <v>54121</v>
      </c>
      <c r="C207" s="38">
        <v>45431</v>
      </c>
      <c r="D207" t="s">
        <v>71</v>
      </c>
      <c r="E207" t="s">
        <v>33</v>
      </c>
      <c r="F207" t="s">
        <v>89</v>
      </c>
      <c r="G207" t="s">
        <v>27</v>
      </c>
      <c r="H207">
        <v>11</v>
      </c>
      <c r="I207">
        <v>125</v>
      </c>
      <c r="J207">
        <v>11.4</v>
      </c>
      <c r="K207">
        <v>0.63600000000000001</v>
      </c>
      <c r="L207">
        <v>162836</v>
      </c>
      <c r="M207">
        <v>14712</v>
      </c>
      <c r="N207">
        <v>0.38400000000000001</v>
      </c>
      <c r="O207">
        <v>9.0999999999999998E-2</v>
      </c>
      <c r="P207">
        <v>760780</v>
      </c>
      <c r="Q207">
        <v>62546</v>
      </c>
      <c r="R207">
        <v>191410.25</v>
      </c>
      <c r="S207">
        <v>153632</v>
      </c>
      <c r="T207">
        <v>8.2000000000000003E-2</v>
      </c>
      <c r="U207">
        <v>0.32700000000000001</v>
      </c>
      <c r="V207">
        <v>3.9750000000000001</v>
      </c>
      <c r="W207">
        <v>776670</v>
      </c>
      <c r="X207">
        <v>219949</v>
      </c>
      <c r="Y207">
        <v>0.28299999999999997</v>
      </c>
      <c r="Z207">
        <v>5</v>
      </c>
      <c r="AA207" t="s">
        <v>108</v>
      </c>
    </row>
    <row r="208" spans="1:27" x14ac:dyDescent="0.3">
      <c r="A208">
        <v>207</v>
      </c>
      <c r="B208">
        <v>54125</v>
      </c>
      <c r="C208" s="38">
        <v>45435</v>
      </c>
      <c r="D208" t="s">
        <v>71</v>
      </c>
      <c r="E208" t="s">
        <v>31</v>
      </c>
      <c r="F208" t="s">
        <v>1</v>
      </c>
      <c r="G208" t="s">
        <v>27</v>
      </c>
      <c r="H208">
        <v>10</v>
      </c>
      <c r="I208">
        <v>99</v>
      </c>
      <c r="J208">
        <v>9.9</v>
      </c>
      <c r="K208">
        <v>0.6</v>
      </c>
      <c r="L208">
        <v>159031</v>
      </c>
      <c r="M208">
        <v>15903</v>
      </c>
      <c r="N208">
        <v>0.40699999999999997</v>
      </c>
      <c r="O208">
        <v>0.1</v>
      </c>
      <c r="P208">
        <v>754956</v>
      </c>
      <c r="Q208">
        <v>64751</v>
      </c>
      <c r="R208">
        <v>197821.11</v>
      </c>
      <c r="S208">
        <v>241915</v>
      </c>
      <c r="T208">
        <v>8.5999999999999993E-2</v>
      </c>
      <c r="U208">
        <v>0.32700000000000001</v>
      </c>
      <c r="V208">
        <v>3.8159999999999998</v>
      </c>
      <c r="W208">
        <v>794132</v>
      </c>
      <c r="X208">
        <v>170900</v>
      </c>
      <c r="Y208">
        <v>0.215</v>
      </c>
      <c r="Z208">
        <v>5</v>
      </c>
      <c r="AA208" t="s">
        <v>108</v>
      </c>
    </row>
    <row r="209" spans="1:27" x14ac:dyDescent="0.3">
      <c r="A209">
        <v>208</v>
      </c>
      <c r="B209">
        <v>53745</v>
      </c>
      <c r="C209" s="38">
        <v>45436</v>
      </c>
      <c r="D209" t="s">
        <v>71</v>
      </c>
      <c r="E209" t="s">
        <v>32</v>
      </c>
      <c r="F209" t="s">
        <v>0</v>
      </c>
      <c r="G209" t="s">
        <v>26</v>
      </c>
      <c r="H209">
        <v>10</v>
      </c>
      <c r="I209">
        <v>85</v>
      </c>
      <c r="J209">
        <v>8.5</v>
      </c>
      <c r="K209">
        <v>0.4</v>
      </c>
      <c r="L209">
        <v>691974</v>
      </c>
      <c r="M209">
        <v>69197</v>
      </c>
      <c r="N209">
        <v>0.61</v>
      </c>
      <c r="O209">
        <v>0.3</v>
      </c>
      <c r="P209">
        <v>1134706</v>
      </c>
      <c r="Q209">
        <v>422323</v>
      </c>
      <c r="R209">
        <v>719340.29</v>
      </c>
      <c r="S209">
        <v>502782</v>
      </c>
      <c r="T209">
        <v>0.372</v>
      </c>
      <c r="U209">
        <v>0.58699999999999997</v>
      </c>
      <c r="V209">
        <v>1.577</v>
      </c>
      <c r="W209">
        <v>1460192</v>
      </c>
      <c r="X209">
        <v>439377</v>
      </c>
      <c r="Y209">
        <v>0.30099999999999999</v>
      </c>
      <c r="Z209">
        <v>5</v>
      </c>
      <c r="AA209" t="s">
        <v>108</v>
      </c>
    </row>
    <row r="210" spans="1:27" x14ac:dyDescent="0.3">
      <c r="A210">
        <v>209</v>
      </c>
      <c r="B210">
        <v>53752</v>
      </c>
      <c r="C210" s="38">
        <v>45437</v>
      </c>
      <c r="D210" t="s">
        <v>71</v>
      </c>
      <c r="E210" t="s">
        <v>95</v>
      </c>
      <c r="F210" t="s">
        <v>72</v>
      </c>
      <c r="G210" t="s">
        <v>73</v>
      </c>
      <c r="H210">
        <v>10</v>
      </c>
      <c r="I210">
        <v>99</v>
      </c>
      <c r="J210">
        <v>9.9</v>
      </c>
      <c r="K210">
        <v>0.4</v>
      </c>
      <c r="L210">
        <v>118380</v>
      </c>
      <c r="M210">
        <v>11838</v>
      </c>
      <c r="N210">
        <v>0.68899999999999995</v>
      </c>
      <c r="O210">
        <v>0</v>
      </c>
      <c r="P210">
        <v>421381</v>
      </c>
      <c r="Q210">
        <v>81562</v>
      </c>
      <c r="R210">
        <v>143449.54999999999</v>
      </c>
      <c r="S210">
        <v>120650</v>
      </c>
      <c r="T210">
        <v>0.19400000000000001</v>
      </c>
      <c r="U210">
        <v>0.56899999999999995</v>
      </c>
      <c r="V210">
        <v>2.9369999999999998</v>
      </c>
      <c r="W210">
        <v>473235</v>
      </c>
      <c r="X210">
        <v>104428</v>
      </c>
      <c r="Y210">
        <v>0.221</v>
      </c>
      <c r="Z210">
        <v>5</v>
      </c>
      <c r="AA210" t="s">
        <v>108</v>
      </c>
    </row>
    <row r="211" spans="1:27" x14ac:dyDescent="0.3">
      <c r="A211">
        <v>210</v>
      </c>
      <c r="B211">
        <v>54126</v>
      </c>
      <c r="C211" s="38">
        <v>45438</v>
      </c>
      <c r="D211" t="s">
        <v>71</v>
      </c>
      <c r="E211" t="s">
        <v>33</v>
      </c>
      <c r="F211" t="s">
        <v>96</v>
      </c>
      <c r="G211" t="s">
        <v>27</v>
      </c>
      <c r="H211">
        <v>10</v>
      </c>
      <c r="I211">
        <v>98</v>
      </c>
      <c r="J211">
        <v>9.8000000000000007</v>
      </c>
      <c r="K211">
        <v>0.3</v>
      </c>
      <c r="L211">
        <v>118688</v>
      </c>
      <c r="M211">
        <v>11869</v>
      </c>
      <c r="N211">
        <v>1.2</v>
      </c>
      <c r="O211">
        <v>0.1</v>
      </c>
      <c r="P211">
        <v>739739</v>
      </c>
      <c r="Q211">
        <v>142418</v>
      </c>
      <c r="R211">
        <v>137754.78</v>
      </c>
      <c r="S211">
        <v>117182</v>
      </c>
      <c r="T211">
        <v>0.193</v>
      </c>
      <c r="U211">
        <v>1.034</v>
      </c>
      <c r="V211">
        <v>5.37</v>
      </c>
      <c r="W211">
        <v>741540</v>
      </c>
      <c r="X211">
        <v>139445</v>
      </c>
      <c r="Y211">
        <v>0.188</v>
      </c>
      <c r="Z211">
        <v>5</v>
      </c>
      <c r="AA211" t="s">
        <v>108</v>
      </c>
    </row>
    <row r="212" spans="1:27" x14ac:dyDescent="0.3">
      <c r="A212">
        <v>211</v>
      </c>
      <c r="B212">
        <v>54173</v>
      </c>
      <c r="C212" s="38">
        <v>45442</v>
      </c>
      <c r="D212" t="s">
        <v>71</v>
      </c>
      <c r="E212" t="s">
        <v>31</v>
      </c>
      <c r="F212" t="s">
        <v>1</v>
      </c>
      <c r="G212" t="s">
        <v>27</v>
      </c>
      <c r="H212">
        <v>10</v>
      </c>
      <c r="I212">
        <v>110</v>
      </c>
      <c r="J212">
        <v>11</v>
      </c>
      <c r="K212">
        <v>0.5</v>
      </c>
      <c r="L212">
        <v>174465</v>
      </c>
      <c r="M212">
        <v>17446</v>
      </c>
      <c r="N212">
        <v>0.371</v>
      </c>
      <c r="O212">
        <v>0.2</v>
      </c>
      <c r="P212">
        <v>948850</v>
      </c>
      <c r="Q212">
        <v>64788</v>
      </c>
      <c r="R212">
        <v>213253.61</v>
      </c>
      <c r="S212">
        <v>283987</v>
      </c>
      <c r="T212">
        <v>6.8000000000000005E-2</v>
      </c>
      <c r="U212">
        <v>0.30399999999999999</v>
      </c>
      <c r="V212">
        <v>4.4489999999999998</v>
      </c>
      <c r="W212">
        <v>862645</v>
      </c>
      <c r="X212">
        <v>86147</v>
      </c>
      <c r="Y212">
        <v>0.1</v>
      </c>
      <c r="Z212">
        <v>5</v>
      </c>
      <c r="AA212" t="s">
        <v>108</v>
      </c>
    </row>
    <row r="213" spans="1:27" x14ac:dyDescent="0.3">
      <c r="A213">
        <v>212</v>
      </c>
      <c r="B213">
        <v>53760</v>
      </c>
      <c r="C213" s="38">
        <v>45443</v>
      </c>
      <c r="D213" t="s">
        <v>71</v>
      </c>
      <c r="E213" t="s">
        <v>32</v>
      </c>
      <c r="F213" t="s">
        <v>74</v>
      </c>
      <c r="G213" t="s">
        <v>26</v>
      </c>
      <c r="H213">
        <v>10</v>
      </c>
      <c r="I213">
        <v>81</v>
      </c>
      <c r="J213">
        <v>8.1</v>
      </c>
      <c r="K213">
        <v>0.3</v>
      </c>
      <c r="L213">
        <v>109020</v>
      </c>
      <c r="M213">
        <v>10902</v>
      </c>
      <c r="N213">
        <v>0.50700000000000001</v>
      </c>
      <c r="O213">
        <v>0.3</v>
      </c>
      <c r="P213">
        <v>662645</v>
      </c>
      <c r="Q213">
        <v>55308</v>
      </c>
      <c r="R213">
        <v>135232.64000000001</v>
      </c>
      <c r="S213">
        <v>246973</v>
      </c>
      <c r="T213">
        <v>8.3000000000000004E-2</v>
      </c>
      <c r="U213">
        <v>0.40899999999999997</v>
      </c>
      <c r="V213">
        <v>4.9000000000000004</v>
      </c>
      <c r="W213">
        <v>741382</v>
      </c>
      <c r="X213">
        <v>117758</v>
      </c>
      <c r="Y213">
        <v>0.159</v>
      </c>
      <c r="Z213">
        <v>5</v>
      </c>
      <c r="AA213" t="s">
        <v>108</v>
      </c>
    </row>
    <row r="214" spans="1:27" x14ac:dyDescent="0.3">
      <c r="A214">
        <v>213</v>
      </c>
      <c r="B214">
        <v>54174</v>
      </c>
      <c r="C214" s="38">
        <v>45445</v>
      </c>
      <c r="D214" t="s">
        <v>71</v>
      </c>
      <c r="E214" t="s">
        <v>33</v>
      </c>
      <c r="F214" t="s">
        <v>84</v>
      </c>
      <c r="G214" t="s">
        <v>27</v>
      </c>
      <c r="H214">
        <v>11</v>
      </c>
      <c r="I214">
        <v>121</v>
      </c>
      <c r="J214">
        <v>11</v>
      </c>
      <c r="K214">
        <v>9.0999999999999998E-2</v>
      </c>
      <c r="L214">
        <v>218288</v>
      </c>
      <c r="M214">
        <v>19844</v>
      </c>
      <c r="N214">
        <v>0.93899999999999995</v>
      </c>
      <c r="O214">
        <v>0.182</v>
      </c>
      <c r="P214">
        <v>929856</v>
      </c>
      <c r="Q214">
        <v>204885</v>
      </c>
      <c r="R214">
        <v>247962.75</v>
      </c>
      <c r="S214">
        <v>213783</v>
      </c>
      <c r="T214">
        <v>0.22</v>
      </c>
      <c r="U214">
        <v>0.82599999999999996</v>
      </c>
      <c r="V214">
        <v>3.75</v>
      </c>
      <c r="W214">
        <v>880236</v>
      </c>
      <c r="X214">
        <v>230213</v>
      </c>
      <c r="Y214">
        <v>0.26200000000000001</v>
      </c>
      <c r="Z214">
        <v>6</v>
      </c>
      <c r="AA214" t="s">
        <v>108</v>
      </c>
    </row>
    <row r="215" spans="1:27" x14ac:dyDescent="0.3">
      <c r="A215">
        <v>214</v>
      </c>
      <c r="B215">
        <v>53754</v>
      </c>
      <c r="C215" s="38">
        <v>45446</v>
      </c>
      <c r="D215" t="s">
        <v>71</v>
      </c>
      <c r="E215" t="s">
        <v>100</v>
      </c>
      <c r="F215" t="s">
        <v>85</v>
      </c>
      <c r="G215" t="s">
        <v>73</v>
      </c>
      <c r="H215">
        <v>10</v>
      </c>
      <c r="I215">
        <v>90</v>
      </c>
      <c r="J215">
        <v>9</v>
      </c>
      <c r="K215">
        <v>0.4</v>
      </c>
      <c r="L215">
        <v>116245</v>
      </c>
      <c r="M215">
        <v>11624</v>
      </c>
      <c r="N215">
        <v>0.71799999999999997</v>
      </c>
      <c r="O215">
        <v>0.2</v>
      </c>
      <c r="P215">
        <v>668986</v>
      </c>
      <c r="Q215">
        <v>83464</v>
      </c>
      <c r="R215">
        <v>143521.07</v>
      </c>
      <c r="S215">
        <v>165243</v>
      </c>
      <c r="T215">
        <v>0.125</v>
      </c>
      <c r="U215">
        <v>0.58199999999999996</v>
      </c>
      <c r="V215">
        <v>4.6609999999999996</v>
      </c>
      <c r="W215">
        <v>630524</v>
      </c>
      <c r="X215">
        <v>139241</v>
      </c>
      <c r="Y215">
        <v>0.221</v>
      </c>
      <c r="Z215">
        <v>6</v>
      </c>
      <c r="AA215" t="s">
        <v>108</v>
      </c>
    </row>
    <row r="216" spans="1:27" x14ac:dyDescent="0.3">
      <c r="A216">
        <v>215</v>
      </c>
      <c r="B216">
        <v>54082</v>
      </c>
      <c r="C216" s="38">
        <v>45449</v>
      </c>
      <c r="D216" t="s">
        <v>71</v>
      </c>
      <c r="E216" t="s">
        <v>31</v>
      </c>
      <c r="F216" t="s">
        <v>0</v>
      </c>
      <c r="G216" t="s">
        <v>26</v>
      </c>
      <c r="H216">
        <v>8</v>
      </c>
      <c r="I216">
        <v>73</v>
      </c>
      <c r="J216">
        <v>9.1</v>
      </c>
      <c r="K216">
        <v>0.25</v>
      </c>
      <c r="L216">
        <v>122838</v>
      </c>
      <c r="M216">
        <v>15355</v>
      </c>
      <c r="N216">
        <v>0.70499999999999996</v>
      </c>
      <c r="O216">
        <v>0.25</v>
      </c>
      <c r="P216">
        <v>580564</v>
      </c>
      <c r="Q216">
        <v>86644</v>
      </c>
      <c r="R216">
        <v>150105.29</v>
      </c>
      <c r="S216">
        <v>259527</v>
      </c>
      <c r="T216">
        <v>0.14899999999999999</v>
      </c>
      <c r="U216">
        <v>0.57699999999999996</v>
      </c>
      <c r="V216">
        <v>3.8679999999999999</v>
      </c>
      <c r="W216">
        <v>678241</v>
      </c>
      <c r="X216">
        <v>162742</v>
      </c>
      <c r="Y216">
        <v>0.24</v>
      </c>
      <c r="Z216">
        <v>6</v>
      </c>
      <c r="AA216" t="s">
        <v>108</v>
      </c>
    </row>
    <row r="217" spans="1:27" x14ac:dyDescent="0.3">
      <c r="A217">
        <v>216</v>
      </c>
      <c r="B217">
        <v>53757</v>
      </c>
      <c r="C217" s="38">
        <v>45450</v>
      </c>
      <c r="D217" t="s">
        <v>71</v>
      </c>
      <c r="E217" t="s">
        <v>32</v>
      </c>
      <c r="F217" t="s">
        <v>85</v>
      </c>
      <c r="G217" t="s">
        <v>73</v>
      </c>
      <c r="H217">
        <v>9</v>
      </c>
      <c r="I217">
        <v>85</v>
      </c>
      <c r="J217">
        <v>9.4</v>
      </c>
      <c r="K217">
        <v>0.222</v>
      </c>
      <c r="L217">
        <v>104995</v>
      </c>
      <c r="M217">
        <v>11666</v>
      </c>
      <c r="N217">
        <v>0.56200000000000006</v>
      </c>
      <c r="O217">
        <v>0</v>
      </c>
      <c r="P217">
        <v>381938</v>
      </c>
      <c r="Q217">
        <v>59025</v>
      </c>
      <c r="R217">
        <v>132071.07</v>
      </c>
      <c r="S217">
        <v>204249</v>
      </c>
      <c r="T217">
        <v>0.155</v>
      </c>
      <c r="U217">
        <v>0.44700000000000001</v>
      </c>
      <c r="V217">
        <v>2.8919999999999999</v>
      </c>
      <c r="W217">
        <v>485780</v>
      </c>
      <c r="X217">
        <v>139268</v>
      </c>
      <c r="Y217">
        <v>0.28699999999999998</v>
      </c>
      <c r="Z217">
        <v>6</v>
      </c>
      <c r="AA217" t="s">
        <v>108</v>
      </c>
    </row>
    <row r="218" spans="1:27" x14ac:dyDescent="0.3">
      <c r="A218">
        <v>217</v>
      </c>
      <c r="B218">
        <v>54302</v>
      </c>
      <c r="C218" s="38">
        <v>45450</v>
      </c>
      <c r="D218" t="s">
        <v>71</v>
      </c>
      <c r="E218" t="s">
        <v>32</v>
      </c>
      <c r="F218" t="s">
        <v>1</v>
      </c>
      <c r="G218" t="s">
        <v>27</v>
      </c>
      <c r="H218">
        <v>8</v>
      </c>
      <c r="I218">
        <v>80</v>
      </c>
      <c r="J218">
        <v>10</v>
      </c>
      <c r="K218">
        <v>0.375</v>
      </c>
      <c r="L218">
        <v>120451</v>
      </c>
      <c r="M218">
        <v>15056</v>
      </c>
      <c r="N218">
        <v>0.54</v>
      </c>
      <c r="O218">
        <v>0</v>
      </c>
      <c r="P218">
        <v>822052</v>
      </c>
      <c r="Q218">
        <v>65022</v>
      </c>
      <c r="R218">
        <v>159138.60999999999</v>
      </c>
      <c r="S218">
        <v>363424</v>
      </c>
      <c r="T218">
        <v>7.9000000000000001E-2</v>
      </c>
      <c r="U218">
        <v>0.40899999999999997</v>
      </c>
      <c r="V218">
        <v>5.1660000000000004</v>
      </c>
      <c r="W218">
        <v>957491</v>
      </c>
      <c r="X218">
        <v>207478</v>
      </c>
      <c r="Y218">
        <v>0.217</v>
      </c>
      <c r="Z218">
        <v>6</v>
      </c>
      <c r="AA218" t="s">
        <v>108</v>
      </c>
    </row>
    <row r="219" spans="1:27" x14ac:dyDescent="0.3">
      <c r="A219">
        <v>218</v>
      </c>
      <c r="B219">
        <v>54303</v>
      </c>
      <c r="C219" s="38">
        <v>45452</v>
      </c>
      <c r="D219" t="s">
        <v>71</v>
      </c>
      <c r="E219" t="s">
        <v>33</v>
      </c>
      <c r="F219" t="s">
        <v>1</v>
      </c>
      <c r="G219" t="s">
        <v>27</v>
      </c>
      <c r="H219">
        <v>11</v>
      </c>
      <c r="I219">
        <v>142</v>
      </c>
      <c r="J219">
        <v>12.9</v>
      </c>
      <c r="K219">
        <v>0.36399999999999999</v>
      </c>
      <c r="L219">
        <v>120969</v>
      </c>
      <c r="M219">
        <v>10997</v>
      </c>
      <c r="N219">
        <v>0.89300000000000002</v>
      </c>
      <c r="O219">
        <v>0</v>
      </c>
      <c r="P219">
        <v>886625</v>
      </c>
      <c r="Q219">
        <v>108030</v>
      </c>
      <c r="R219">
        <v>159757.35999999999</v>
      </c>
      <c r="S219">
        <v>151347</v>
      </c>
      <c r="T219">
        <v>0.122</v>
      </c>
      <c r="U219">
        <v>0.67600000000000005</v>
      </c>
      <c r="V219">
        <v>5.55</v>
      </c>
      <c r="W219">
        <v>645751</v>
      </c>
      <c r="X219">
        <v>25668</v>
      </c>
      <c r="Y219">
        <v>0.04</v>
      </c>
      <c r="Z219">
        <v>6</v>
      </c>
      <c r="AA219" t="s">
        <v>108</v>
      </c>
    </row>
    <row r="220" spans="1:27" x14ac:dyDescent="0.3">
      <c r="A220">
        <v>219</v>
      </c>
      <c r="B220">
        <v>54113</v>
      </c>
      <c r="C220" s="38">
        <v>45456</v>
      </c>
      <c r="D220" t="s">
        <v>71</v>
      </c>
      <c r="E220" t="s">
        <v>31</v>
      </c>
      <c r="F220" t="s">
        <v>0</v>
      </c>
      <c r="G220" t="s">
        <v>26</v>
      </c>
      <c r="H220">
        <v>9</v>
      </c>
      <c r="I220">
        <v>72</v>
      </c>
      <c r="J220">
        <v>8</v>
      </c>
      <c r="K220">
        <v>0.44400000000000001</v>
      </c>
      <c r="L220">
        <v>136781</v>
      </c>
      <c r="M220">
        <v>15198</v>
      </c>
      <c r="N220">
        <v>-0.19500000000000001</v>
      </c>
      <c r="O220">
        <v>0</v>
      </c>
      <c r="P220">
        <v>616721</v>
      </c>
      <c r="Q220">
        <v>-26720</v>
      </c>
      <c r="R220">
        <v>164045.29</v>
      </c>
      <c r="S220">
        <v>239829</v>
      </c>
      <c r="T220">
        <v>-4.2999999999999997E-2</v>
      </c>
      <c r="U220">
        <v>-0.16300000000000001</v>
      </c>
      <c r="V220">
        <v>3.7589999999999999</v>
      </c>
      <c r="W220">
        <v>706034</v>
      </c>
      <c r="X220">
        <v>151104</v>
      </c>
      <c r="Y220">
        <v>0.214</v>
      </c>
      <c r="Z220">
        <v>6</v>
      </c>
      <c r="AA220" t="s">
        <v>108</v>
      </c>
    </row>
    <row r="221" spans="1:27" x14ac:dyDescent="0.3">
      <c r="A221">
        <v>220</v>
      </c>
      <c r="B221">
        <v>54306</v>
      </c>
      <c r="C221" s="38">
        <v>45457</v>
      </c>
      <c r="D221" t="s">
        <v>71</v>
      </c>
      <c r="E221" t="s">
        <v>32</v>
      </c>
      <c r="F221" t="s">
        <v>1</v>
      </c>
      <c r="G221" t="s">
        <v>27</v>
      </c>
      <c r="H221">
        <v>11</v>
      </c>
      <c r="I221">
        <v>102</v>
      </c>
      <c r="J221">
        <v>9.3000000000000007</v>
      </c>
      <c r="K221">
        <v>0.63600000000000001</v>
      </c>
      <c r="L221">
        <v>178660</v>
      </c>
      <c r="M221">
        <v>16242</v>
      </c>
      <c r="N221">
        <v>0.92100000000000004</v>
      </c>
      <c r="O221">
        <v>9.0999999999999998E-2</v>
      </c>
      <c r="P221">
        <v>1094836</v>
      </c>
      <c r="Q221">
        <v>164547</v>
      </c>
      <c r="R221">
        <v>217613.61</v>
      </c>
      <c r="S221">
        <v>286356</v>
      </c>
      <c r="T221">
        <v>0.15</v>
      </c>
      <c r="U221">
        <v>0.75600000000000001</v>
      </c>
      <c r="V221">
        <v>5.0309999999999997</v>
      </c>
      <c r="W221">
        <v>956997</v>
      </c>
      <c r="X221">
        <v>275014</v>
      </c>
      <c r="Y221">
        <v>0.28699999999999998</v>
      </c>
      <c r="Z221">
        <v>6</v>
      </c>
      <c r="AA221" t="s">
        <v>108</v>
      </c>
    </row>
    <row r="222" spans="1:27" x14ac:dyDescent="0.3">
      <c r="A222">
        <v>221</v>
      </c>
      <c r="B222">
        <v>53758</v>
      </c>
      <c r="C222" s="38">
        <v>45458</v>
      </c>
      <c r="D222" t="s">
        <v>71</v>
      </c>
      <c r="E222" t="s">
        <v>95</v>
      </c>
      <c r="F222" t="s">
        <v>85</v>
      </c>
      <c r="G222" t="s">
        <v>73</v>
      </c>
      <c r="H222">
        <v>9</v>
      </c>
      <c r="I222">
        <v>81</v>
      </c>
      <c r="J222">
        <v>9</v>
      </c>
      <c r="K222">
        <v>0.66700000000000004</v>
      </c>
      <c r="L222">
        <v>104050</v>
      </c>
      <c r="M222">
        <v>8009</v>
      </c>
      <c r="N222">
        <v>0.44700000000000001</v>
      </c>
      <c r="O222">
        <v>0</v>
      </c>
      <c r="P222">
        <v>412692</v>
      </c>
      <c r="Q222">
        <v>46515</v>
      </c>
      <c r="R222">
        <v>99161.07</v>
      </c>
      <c r="S222">
        <v>175349</v>
      </c>
      <c r="T222">
        <v>0.113</v>
      </c>
      <c r="U222">
        <v>0.46899999999999997</v>
      </c>
      <c r="V222">
        <v>4.1619999999999999</v>
      </c>
      <c r="W222">
        <v>523078</v>
      </c>
      <c r="X222">
        <v>88613</v>
      </c>
      <c r="Y222">
        <v>0.16900000000000001</v>
      </c>
      <c r="Z222">
        <v>6</v>
      </c>
      <c r="AA222" t="s">
        <v>108</v>
      </c>
    </row>
    <row r="223" spans="1:27" x14ac:dyDescent="0.3">
      <c r="A223">
        <v>222</v>
      </c>
      <c r="B223">
        <v>54307</v>
      </c>
      <c r="C223" s="38">
        <v>45459</v>
      </c>
      <c r="D223" t="s">
        <v>71</v>
      </c>
      <c r="E223" t="s">
        <v>33</v>
      </c>
      <c r="F223" t="s">
        <v>1</v>
      </c>
      <c r="G223" t="s">
        <v>27</v>
      </c>
      <c r="H223">
        <v>10</v>
      </c>
      <c r="I223">
        <v>124</v>
      </c>
      <c r="J223">
        <v>12.4</v>
      </c>
      <c r="K223">
        <v>0.5</v>
      </c>
      <c r="L223">
        <v>109753</v>
      </c>
      <c r="M223">
        <v>10975</v>
      </c>
      <c r="N223">
        <v>-0.45700000000000002</v>
      </c>
      <c r="O223">
        <v>0</v>
      </c>
      <c r="P223">
        <v>837954</v>
      </c>
      <c r="Q223">
        <v>-50151</v>
      </c>
      <c r="R223">
        <v>148624.85999999999</v>
      </c>
      <c r="S223">
        <v>234390</v>
      </c>
      <c r="T223">
        <v>-0.06</v>
      </c>
      <c r="U223">
        <v>-0.33700000000000002</v>
      </c>
      <c r="V223">
        <v>5.6379999999999999</v>
      </c>
      <c r="W223">
        <v>898928</v>
      </c>
      <c r="X223">
        <v>231120</v>
      </c>
      <c r="Y223">
        <v>0.25700000000000001</v>
      </c>
      <c r="Z223">
        <v>6</v>
      </c>
      <c r="AA223" t="s">
        <v>108</v>
      </c>
    </row>
    <row r="224" spans="1:27" x14ac:dyDescent="0.3">
      <c r="A224">
        <v>223</v>
      </c>
      <c r="B224">
        <v>54117</v>
      </c>
      <c r="C224" s="38">
        <v>45463</v>
      </c>
      <c r="D224" t="s">
        <v>71</v>
      </c>
      <c r="E224" t="s">
        <v>31</v>
      </c>
      <c r="F224" t="s">
        <v>74</v>
      </c>
      <c r="G224" t="s">
        <v>26</v>
      </c>
      <c r="H224">
        <v>8</v>
      </c>
      <c r="I224">
        <v>68</v>
      </c>
      <c r="J224">
        <v>8.5</v>
      </c>
      <c r="K224">
        <v>0.125</v>
      </c>
      <c r="L224">
        <v>90111</v>
      </c>
      <c r="M224">
        <v>11264</v>
      </c>
      <c r="N224">
        <v>1.873</v>
      </c>
      <c r="O224">
        <v>0.125</v>
      </c>
      <c r="P224">
        <v>509867</v>
      </c>
      <c r="Q224">
        <v>168806</v>
      </c>
      <c r="R224">
        <v>116423.89</v>
      </c>
      <c r="S224">
        <v>240691</v>
      </c>
      <c r="T224">
        <v>0.33100000000000002</v>
      </c>
      <c r="U224">
        <v>1.45</v>
      </c>
      <c r="V224">
        <v>4.3789999999999996</v>
      </c>
      <c r="W224">
        <v>577536</v>
      </c>
      <c r="X224">
        <v>133171</v>
      </c>
      <c r="Y224">
        <v>0.23100000000000001</v>
      </c>
      <c r="Z224">
        <v>6</v>
      </c>
      <c r="AA224" t="s">
        <v>108</v>
      </c>
    </row>
    <row r="225" spans="1:27" x14ac:dyDescent="0.3">
      <c r="A225">
        <v>224</v>
      </c>
      <c r="B225">
        <v>54323</v>
      </c>
      <c r="C225" s="38">
        <v>45464</v>
      </c>
      <c r="D225" t="s">
        <v>71</v>
      </c>
      <c r="E225" t="s">
        <v>32</v>
      </c>
      <c r="F225" t="s">
        <v>1</v>
      </c>
      <c r="G225" t="s">
        <v>27</v>
      </c>
      <c r="H225">
        <v>10</v>
      </c>
      <c r="I225">
        <v>103</v>
      </c>
      <c r="J225">
        <v>10.3</v>
      </c>
      <c r="K225">
        <v>0.3</v>
      </c>
      <c r="L225">
        <v>147258</v>
      </c>
      <c r="M225">
        <v>14726</v>
      </c>
      <c r="N225">
        <v>1.7809999999999999</v>
      </c>
      <c r="O225">
        <v>0</v>
      </c>
      <c r="P225">
        <v>1135320</v>
      </c>
      <c r="Q225">
        <v>262194</v>
      </c>
      <c r="R225">
        <v>186208.61</v>
      </c>
      <c r="S225">
        <v>397570</v>
      </c>
      <c r="T225">
        <v>0.23100000000000001</v>
      </c>
      <c r="U225">
        <v>1.4079999999999999</v>
      </c>
      <c r="V225">
        <v>6.0970000000000004</v>
      </c>
      <c r="W225">
        <v>885230</v>
      </c>
      <c r="X225">
        <v>166141</v>
      </c>
      <c r="Y225">
        <v>0.188</v>
      </c>
      <c r="Z225">
        <v>6</v>
      </c>
      <c r="AA225" t="s">
        <v>108</v>
      </c>
    </row>
    <row r="226" spans="1:27" x14ac:dyDescent="0.3">
      <c r="A226">
        <v>225</v>
      </c>
      <c r="B226">
        <v>54085</v>
      </c>
      <c r="C226" s="38">
        <v>45465</v>
      </c>
      <c r="D226" t="s">
        <v>71</v>
      </c>
      <c r="E226" t="s">
        <v>95</v>
      </c>
      <c r="F226" t="s">
        <v>132</v>
      </c>
      <c r="G226" t="s">
        <v>73</v>
      </c>
      <c r="H226">
        <v>9</v>
      </c>
      <c r="I226">
        <v>86</v>
      </c>
      <c r="J226">
        <v>9.6</v>
      </c>
      <c r="K226">
        <v>0.33300000000000002</v>
      </c>
      <c r="L226">
        <v>103565</v>
      </c>
      <c r="M226">
        <v>11452</v>
      </c>
      <c r="N226">
        <v>1.0640000000000001</v>
      </c>
      <c r="O226">
        <v>0</v>
      </c>
      <c r="P226">
        <v>409886</v>
      </c>
      <c r="Q226">
        <v>110233</v>
      </c>
      <c r="R226">
        <v>120182.05</v>
      </c>
      <c r="S226">
        <v>171603</v>
      </c>
      <c r="T226">
        <v>0.26900000000000002</v>
      </c>
      <c r="U226">
        <v>0.91700000000000004</v>
      </c>
      <c r="V226">
        <v>3.411</v>
      </c>
      <c r="W226">
        <v>536074</v>
      </c>
      <c r="X226">
        <v>117338</v>
      </c>
      <c r="Y226">
        <v>0.219</v>
      </c>
      <c r="Z226">
        <v>6</v>
      </c>
      <c r="AA226" t="s">
        <v>108</v>
      </c>
    </row>
    <row r="227" spans="1:27" x14ac:dyDescent="0.3">
      <c r="A227">
        <v>226</v>
      </c>
      <c r="B227">
        <v>54324</v>
      </c>
      <c r="C227" s="38">
        <v>45466</v>
      </c>
      <c r="D227" t="s">
        <v>71</v>
      </c>
      <c r="E227" t="s">
        <v>33</v>
      </c>
      <c r="F227" t="s">
        <v>1</v>
      </c>
      <c r="G227" t="s">
        <v>27</v>
      </c>
      <c r="H227">
        <v>9</v>
      </c>
      <c r="I227">
        <v>94</v>
      </c>
      <c r="J227">
        <v>10.4</v>
      </c>
      <c r="K227">
        <v>0.33300000000000002</v>
      </c>
      <c r="L227">
        <v>100701</v>
      </c>
      <c r="M227">
        <v>11189</v>
      </c>
      <c r="N227">
        <v>1.8859999999999999</v>
      </c>
      <c r="O227">
        <v>0</v>
      </c>
      <c r="P227">
        <v>797237</v>
      </c>
      <c r="Q227">
        <v>189877</v>
      </c>
      <c r="R227">
        <v>139388.60999999999</v>
      </c>
      <c r="S227">
        <v>138951</v>
      </c>
      <c r="T227">
        <v>0.23799999999999999</v>
      </c>
      <c r="U227">
        <v>1.3620000000000001</v>
      </c>
      <c r="V227">
        <v>5.72</v>
      </c>
      <c r="W227">
        <v>795113</v>
      </c>
      <c r="X227">
        <v>79655</v>
      </c>
      <c r="Y227">
        <v>0.1</v>
      </c>
      <c r="Z227">
        <v>6</v>
      </c>
      <c r="AA227" t="s">
        <v>108</v>
      </c>
    </row>
    <row r="228" spans="1:27" x14ac:dyDescent="0.3">
      <c r="A228">
        <v>227</v>
      </c>
      <c r="B228">
        <v>54119</v>
      </c>
      <c r="C228" s="38">
        <v>45470</v>
      </c>
      <c r="D228" t="s">
        <v>71</v>
      </c>
      <c r="E228" t="s">
        <v>31</v>
      </c>
      <c r="F228" t="s">
        <v>0</v>
      </c>
      <c r="G228" t="s">
        <v>26</v>
      </c>
      <c r="H228">
        <v>9</v>
      </c>
      <c r="I228">
        <v>74</v>
      </c>
      <c r="J228">
        <v>8.1999999999999993</v>
      </c>
      <c r="K228">
        <v>0.55600000000000005</v>
      </c>
      <c r="L228">
        <v>138937</v>
      </c>
      <c r="M228">
        <v>15437</v>
      </c>
      <c r="N228">
        <v>1.258</v>
      </c>
      <c r="O228">
        <v>0</v>
      </c>
      <c r="P228">
        <v>723920</v>
      </c>
      <c r="Q228">
        <v>174804</v>
      </c>
      <c r="R228">
        <v>166302.79</v>
      </c>
      <c r="S228">
        <v>299532</v>
      </c>
      <c r="T228">
        <v>0.24099999999999999</v>
      </c>
      <c r="U228">
        <v>1.0509999999999999</v>
      </c>
      <c r="V228">
        <v>4.3529999999999998</v>
      </c>
      <c r="W228">
        <v>601897</v>
      </c>
      <c r="X228">
        <v>128768</v>
      </c>
      <c r="Y228">
        <v>0.214</v>
      </c>
      <c r="Z228">
        <v>6</v>
      </c>
      <c r="AA228" t="s">
        <v>108</v>
      </c>
    </row>
    <row r="229" spans="1:27" x14ac:dyDescent="0.3">
      <c r="A229">
        <v>228</v>
      </c>
      <c r="B229">
        <v>54325</v>
      </c>
      <c r="C229" s="38">
        <v>45471</v>
      </c>
      <c r="D229" t="s">
        <v>71</v>
      </c>
      <c r="E229" t="s">
        <v>32</v>
      </c>
      <c r="F229" t="s">
        <v>1</v>
      </c>
      <c r="G229" t="s">
        <v>27</v>
      </c>
      <c r="H229">
        <v>10</v>
      </c>
      <c r="I229">
        <v>100</v>
      </c>
      <c r="J229">
        <v>10</v>
      </c>
      <c r="K229">
        <v>0.4</v>
      </c>
      <c r="L229">
        <v>152075</v>
      </c>
      <c r="M229">
        <v>15208</v>
      </c>
      <c r="N229">
        <v>1.2070000000000001</v>
      </c>
      <c r="O229">
        <v>0</v>
      </c>
      <c r="P229">
        <v>1002297</v>
      </c>
      <c r="Q229">
        <v>183485</v>
      </c>
      <c r="R229">
        <v>191163.61</v>
      </c>
      <c r="S229">
        <v>330490</v>
      </c>
      <c r="T229">
        <v>0.183</v>
      </c>
      <c r="U229">
        <v>0.96</v>
      </c>
      <c r="V229">
        <v>5.2430000000000003</v>
      </c>
      <c r="W229">
        <v>842608</v>
      </c>
      <c r="X229">
        <v>89282</v>
      </c>
      <c r="Y229">
        <v>0.106</v>
      </c>
      <c r="Z229">
        <v>6</v>
      </c>
      <c r="AA229" t="s">
        <v>108</v>
      </c>
    </row>
    <row r="230" spans="1:27" x14ac:dyDescent="0.3">
      <c r="A230">
        <v>229</v>
      </c>
      <c r="B230">
        <v>54112</v>
      </c>
      <c r="C230" s="38">
        <v>45472</v>
      </c>
      <c r="D230" t="s">
        <v>71</v>
      </c>
      <c r="E230" t="s">
        <v>95</v>
      </c>
      <c r="F230" t="s">
        <v>72</v>
      </c>
      <c r="G230" t="s">
        <v>73</v>
      </c>
      <c r="H230">
        <v>10</v>
      </c>
      <c r="I230">
        <v>102</v>
      </c>
      <c r="J230">
        <v>10.199999999999999</v>
      </c>
      <c r="K230">
        <v>0.5</v>
      </c>
      <c r="L230">
        <v>192172</v>
      </c>
      <c r="M230">
        <v>18717</v>
      </c>
      <c r="N230">
        <v>0.65300000000000002</v>
      </c>
      <c r="O230">
        <v>0</v>
      </c>
      <c r="P230">
        <v>550785</v>
      </c>
      <c r="Q230">
        <v>125511</v>
      </c>
      <c r="R230">
        <v>212242.05</v>
      </c>
      <c r="S230">
        <v>143543</v>
      </c>
      <c r="T230">
        <v>0.22800000000000001</v>
      </c>
      <c r="U230">
        <v>0.59099999999999997</v>
      </c>
      <c r="V230">
        <v>2.5950000000000002</v>
      </c>
      <c r="W230">
        <v>618695</v>
      </c>
      <c r="X230">
        <v>148611</v>
      </c>
      <c r="Y230">
        <v>0.24</v>
      </c>
      <c r="Z230">
        <v>6</v>
      </c>
      <c r="AA230" t="s">
        <v>108</v>
      </c>
    </row>
    <row r="231" spans="1:27" x14ac:dyDescent="0.3">
      <c r="A231">
        <v>230</v>
      </c>
      <c r="B231">
        <v>54326</v>
      </c>
      <c r="C231" s="38">
        <v>45473</v>
      </c>
      <c r="D231" t="s">
        <v>71</v>
      </c>
      <c r="E231" t="s">
        <v>33</v>
      </c>
      <c r="F231" t="s">
        <v>1</v>
      </c>
      <c r="G231" t="s">
        <v>27</v>
      </c>
      <c r="H231">
        <v>8</v>
      </c>
      <c r="I231">
        <v>84</v>
      </c>
      <c r="J231">
        <v>10.5</v>
      </c>
      <c r="K231">
        <v>0</v>
      </c>
      <c r="L231">
        <v>85481</v>
      </c>
      <c r="M231">
        <v>10685</v>
      </c>
      <c r="N231">
        <v>0.58599999999999997</v>
      </c>
      <c r="O231">
        <v>0.125</v>
      </c>
      <c r="P231">
        <v>686962</v>
      </c>
      <c r="Q231">
        <v>50094</v>
      </c>
      <c r="R231">
        <v>124168.61</v>
      </c>
      <c r="S231">
        <v>164898</v>
      </c>
      <c r="T231">
        <v>7.2999999999999995E-2</v>
      </c>
      <c r="U231">
        <v>0.40300000000000002</v>
      </c>
      <c r="V231">
        <v>5.532</v>
      </c>
      <c r="W231">
        <v>647756</v>
      </c>
      <c r="X231">
        <v>126554</v>
      </c>
      <c r="Y231">
        <v>0.19500000000000001</v>
      </c>
      <c r="Z231">
        <v>6</v>
      </c>
      <c r="AA231" t="s">
        <v>108</v>
      </c>
    </row>
    <row r="232" spans="1:27" x14ac:dyDescent="0.3">
      <c r="A232">
        <v>231</v>
      </c>
      <c r="B232">
        <v>54327</v>
      </c>
      <c r="C232" s="38">
        <v>45478</v>
      </c>
      <c r="D232" t="s">
        <v>71</v>
      </c>
      <c r="E232" t="s">
        <v>32</v>
      </c>
      <c r="F232" t="s">
        <v>74</v>
      </c>
      <c r="G232" t="s">
        <v>26</v>
      </c>
      <c r="H232">
        <v>9</v>
      </c>
      <c r="I232">
        <v>80</v>
      </c>
      <c r="J232">
        <v>8.9</v>
      </c>
      <c r="K232">
        <v>0.44400000000000001</v>
      </c>
      <c r="L232">
        <v>99251</v>
      </c>
      <c r="M232">
        <v>11028</v>
      </c>
      <c r="N232">
        <v>1.19</v>
      </c>
      <c r="O232">
        <v>0</v>
      </c>
      <c r="P232">
        <v>548073</v>
      </c>
      <c r="Q232">
        <v>118106</v>
      </c>
      <c r="R232">
        <v>125663.89</v>
      </c>
      <c r="S232">
        <v>251920</v>
      </c>
      <c r="T232">
        <v>0.215</v>
      </c>
      <c r="U232">
        <v>0.94</v>
      </c>
      <c r="V232">
        <v>4.3609999999999998</v>
      </c>
      <c r="W232">
        <v>540968</v>
      </c>
      <c r="X232">
        <v>75054</v>
      </c>
      <c r="Y232">
        <v>0.13900000000000001</v>
      </c>
      <c r="Z232">
        <v>7</v>
      </c>
      <c r="AA232" t="s">
        <v>108</v>
      </c>
    </row>
    <row r="233" spans="1:27" x14ac:dyDescent="0.3">
      <c r="A233">
        <v>232</v>
      </c>
      <c r="B233">
        <v>54400</v>
      </c>
      <c r="C233" s="38">
        <v>45478</v>
      </c>
      <c r="D233" t="s">
        <v>71</v>
      </c>
      <c r="E233" t="s">
        <v>32</v>
      </c>
      <c r="F233" t="s">
        <v>1</v>
      </c>
      <c r="G233" t="s">
        <v>27</v>
      </c>
      <c r="H233">
        <v>9</v>
      </c>
      <c r="I233">
        <v>85</v>
      </c>
      <c r="J233">
        <v>9.4</v>
      </c>
      <c r="K233">
        <v>0.222</v>
      </c>
      <c r="L233">
        <v>131285</v>
      </c>
      <c r="M233">
        <v>14587</v>
      </c>
      <c r="N233">
        <v>1.327</v>
      </c>
      <c r="O233">
        <v>0</v>
      </c>
      <c r="P233">
        <v>932904</v>
      </c>
      <c r="Q233">
        <v>174275</v>
      </c>
      <c r="R233">
        <v>169976.11</v>
      </c>
      <c r="S233">
        <v>298746</v>
      </c>
      <c r="T233">
        <v>0.187</v>
      </c>
      <c r="U233">
        <v>1.0249999999999999</v>
      </c>
      <c r="V233">
        <v>5.4880000000000004</v>
      </c>
      <c r="W233">
        <v>1000228</v>
      </c>
      <c r="X233">
        <v>269375</v>
      </c>
      <c r="Y233">
        <v>0.26900000000000002</v>
      </c>
      <c r="Z233">
        <v>7</v>
      </c>
      <c r="AA233" t="s">
        <v>108</v>
      </c>
    </row>
    <row r="234" spans="1:27" x14ac:dyDescent="0.3">
      <c r="A234">
        <v>233</v>
      </c>
      <c r="B234">
        <v>54404</v>
      </c>
      <c r="C234" s="38">
        <v>45480</v>
      </c>
      <c r="D234" t="s">
        <v>71</v>
      </c>
      <c r="E234" t="s">
        <v>33</v>
      </c>
      <c r="F234" t="s">
        <v>1</v>
      </c>
      <c r="G234" t="s">
        <v>27</v>
      </c>
      <c r="H234">
        <v>8</v>
      </c>
      <c r="I234">
        <v>86</v>
      </c>
      <c r="J234">
        <v>10.8</v>
      </c>
      <c r="K234">
        <v>0.375</v>
      </c>
      <c r="L234">
        <v>87006</v>
      </c>
      <c r="M234">
        <v>10876</v>
      </c>
      <c r="N234">
        <v>1.3380000000000001</v>
      </c>
      <c r="O234">
        <v>0.125</v>
      </c>
      <c r="P234">
        <v>730099</v>
      </c>
      <c r="Q234">
        <v>116455</v>
      </c>
      <c r="R234">
        <v>125693.61</v>
      </c>
      <c r="S234">
        <v>184107</v>
      </c>
      <c r="T234">
        <v>0.16</v>
      </c>
      <c r="U234">
        <v>0.92600000000000005</v>
      </c>
      <c r="V234">
        <v>5.8090000000000002</v>
      </c>
      <c r="W234">
        <v>723988</v>
      </c>
      <c r="X234">
        <v>182977</v>
      </c>
      <c r="Y234">
        <v>0.253</v>
      </c>
      <c r="Z234">
        <v>7</v>
      </c>
      <c r="AA234" t="s">
        <v>108</v>
      </c>
    </row>
    <row r="235" spans="1:27" x14ac:dyDescent="0.3">
      <c r="A235">
        <v>234</v>
      </c>
      <c r="B235">
        <v>54405</v>
      </c>
      <c r="C235" s="38">
        <v>45485</v>
      </c>
      <c r="D235" t="s">
        <v>71</v>
      </c>
      <c r="E235" t="s">
        <v>32</v>
      </c>
      <c r="F235" t="s">
        <v>1</v>
      </c>
      <c r="G235" t="s">
        <v>27</v>
      </c>
      <c r="H235">
        <v>10</v>
      </c>
      <c r="I235">
        <v>105</v>
      </c>
      <c r="J235">
        <v>10.5</v>
      </c>
      <c r="K235">
        <v>0.2</v>
      </c>
      <c r="L235">
        <v>155843</v>
      </c>
      <c r="M235">
        <v>15584</v>
      </c>
      <c r="N235">
        <v>1.016</v>
      </c>
      <c r="O235">
        <v>0.1</v>
      </c>
      <c r="P235">
        <v>990887</v>
      </c>
      <c r="Q235">
        <v>158335</v>
      </c>
      <c r="R235">
        <v>194894.86</v>
      </c>
      <c r="S235">
        <v>270085</v>
      </c>
      <c r="T235">
        <v>0.16</v>
      </c>
      <c r="U235">
        <v>0.81200000000000006</v>
      </c>
      <c r="V235">
        <v>5.0839999999999996</v>
      </c>
      <c r="W235">
        <v>826414</v>
      </c>
      <c r="X235">
        <v>92639</v>
      </c>
      <c r="Y235">
        <v>0.112</v>
      </c>
      <c r="Z235">
        <v>7</v>
      </c>
      <c r="AA235" t="s">
        <v>108</v>
      </c>
    </row>
    <row r="236" spans="1:27" x14ac:dyDescent="0.3">
      <c r="A236">
        <v>235</v>
      </c>
      <c r="B236">
        <v>54408</v>
      </c>
      <c r="C236" s="38">
        <v>45485</v>
      </c>
      <c r="D236" t="s">
        <v>71</v>
      </c>
      <c r="E236" t="s">
        <v>32</v>
      </c>
      <c r="F236" t="s">
        <v>0</v>
      </c>
      <c r="G236" t="s">
        <v>26</v>
      </c>
      <c r="H236">
        <v>9</v>
      </c>
      <c r="I236">
        <v>76</v>
      </c>
      <c r="J236">
        <v>8.4</v>
      </c>
      <c r="K236">
        <v>0.222</v>
      </c>
      <c r="L236">
        <v>135214</v>
      </c>
      <c r="M236">
        <v>-448</v>
      </c>
      <c r="N236">
        <v>0.82799999999999996</v>
      </c>
      <c r="O236">
        <v>0</v>
      </c>
      <c r="P236">
        <v>586813</v>
      </c>
      <c r="Q236">
        <v>111926</v>
      </c>
      <c r="R236">
        <v>23329.29</v>
      </c>
      <c r="S236">
        <v>193117</v>
      </c>
      <c r="T236">
        <v>0.191</v>
      </c>
      <c r="U236">
        <v>4.798</v>
      </c>
      <c r="V236">
        <v>25.152999999999999</v>
      </c>
      <c r="W236">
        <v>639156</v>
      </c>
      <c r="X236">
        <v>60861</v>
      </c>
      <c r="Y236">
        <v>9.5000000000000001E-2</v>
      </c>
      <c r="Z236">
        <v>7</v>
      </c>
      <c r="AA236" t="s">
        <v>108</v>
      </c>
    </row>
    <row r="237" spans="1:27" x14ac:dyDescent="0.3">
      <c r="A237">
        <v>236</v>
      </c>
      <c r="B237">
        <v>54527</v>
      </c>
      <c r="C237" s="38">
        <v>45487</v>
      </c>
      <c r="D237" t="s">
        <v>71</v>
      </c>
      <c r="E237" t="s">
        <v>33</v>
      </c>
      <c r="F237" t="s">
        <v>1</v>
      </c>
      <c r="G237" t="s">
        <v>27</v>
      </c>
      <c r="H237">
        <v>9</v>
      </c>
      <c r="I237">
        <v>92</v>
      </c>
      <c r="J237">
        <v>10.199999999999999</v>
      </c>
      <c r="K237">
        <v>0.33300000000000002</v>
      </c>
      <c r="L237">
        <v>97262</v>
      </c>
      <c r="M237">
        <v>10807</v>
      </c>
      <c r="N237">
        <v>1.431</v>
      </c>
      <c r="O237">
        <v>0.111</v>
      </c>
      <c r="P237">
        <v>746095</v>
      </c>
      <c r="Q237">
        <v>139190</v>
      </c>
      <c r="R237">
        <v>135951.10999999999</v>
      </c>
      <c r="S237">
        <v>184098</v>
      </c>
      <c r="T237">
        <v>0.187</v>
      </c>
      <c r="U237">
        <v>1.024</v>
      </c>
      <c r="V237">
        <v>5.4880000000000004</v>
      </c>
      <c r="W237">
        <v>756282</v>
      </c>
      <c r="X237">
        <v>193293</v>
      </c>
      <c r="Y237">
        <v>0.25600000000000001</v>
      </c>
      <c r="Z237">
        <v>7</v>
      </c>
      <c r="AA237" t="s">
        <v>108</v>
      </c>
    </row>
    <row r="238" spans="1:27" x14ac:dyDescent="0.3">
      <c r="A238">
        <v>237</v>
      </c>
      <c r="B238">
        <v>54409</v>
      </c>
      <c r="C238" s="38">
        <v>45492</v>
      </c>
      <c r="D238" t="s">
        <v>71</v>
      </c>
      <c r="E238" t="s">
        <v>32</v>
      </c>
      <c r="F238" t="s">
        <v>74</v>
      </c>
      <c r="G238" t="s">
        <v>26</v>
      </c>
      <c r="H238">
        <v>9</v>
      </c>
      <c r="I238">
        <v>85</v>
      </c>
      <c r="J238">
        <v>9.4</v>
      </c>
      <c r="K238">
        <v>0.33300000000000002</v>
      </c>
      <c r="L238">
        <v>102758</v>
      </c>
      <c r="M238">
        <v>11418</v>
      </c>
      <c r="N238">
        <v>0.60599999999999998</v>
      </c>
      <c r="O238">
        <v>0</v>
      </c>
      <c r="P238">
        <v>497256</v>
      </c>
      <c r="Q238">
        <v>62245</v>
      </c>
      <c r="R238">
        <v>128970.14</v>
      </c>
      <c r="S238">
        <v>70613</v>
      </c>
      <c r="T238">
        <v>0.125</v>
      </c>
      <c r="U238">
        <v>0.48299999999999998</v>
      </c>
      <c r="V238">
        <v>3.8559999999999999</v>
      </c>
      <c r="W238">
        <v>544698</v>
      </c>
      <c r="X238">
        <v>166172</v>
      </c>
      <c r="Y238">
        <v>0.30499999999999999</v>
      </c>
      <c r="Z238">
        <v>7</v>
      </c>
      <c r="AA238" t="s">
        <v>108</v>
      </c>
    </row>
    <row r="239" spans="1:27" x14ac:dyDescent="0.3">
      <c r="A239">
        <v>238</v>
      </c>
      <c r="B239">
        <v>54528</v>
      </c>
      <c r="C239" s="38">
        <v>45492</v>
      </c>
      <c r="D239" t="s">
        <v>71</v>
      </c>
      <c r="E239" t="s">
        <v>32</v>
      </c>
      <c r="F239" t="s">
        <v>1</v>
      </c>
      <c r="G239" t="s">
        <v>27</v>
      </c>
      <c r="H239">
        <v>10</v>
      </c>
      <c r="I239">
        <v>102</v>
      </c>
      <c r="J239">
        <v>10.199999999999999</v>
      </c>
      <c r="K239">
        <v>0.5</v>
      </c>
      <c r="L239">
        <v>159434</v>
      </c>
      <c r="M239">
        <v>15943</v>
      </c>
      <c r="N239">
        <v>1.0029999999999999</v>
      </c>
      <c r="O239">
        <v>0</v>
      </c>
      <c r="P239">
        <v>961485</v>
      </c>
      <c r="Q239">
        <v>159871</v>
      </c>
      <c r="R239">
        <v>198222.36</v>
      </c>
      <c r="S239">
        <v>92342</v>
      </c>
      <c r="T239">
        <v>0.16600000000000001</v>
      </c>
      <c r="U239">
        <v>0.80700000000000005</v>
      </c>
      <c r="V239">
        <v>4.851</v>
      </c>
      <c r="W239">
        <v>978077</v>
      </c>
      <c r="X239">
        <v>281003</v>
      </c>
      <c r="Y239">
        <v>0.28699999999999998</v>
      </c>
      <c r="Z239">
        <v>7</v>
      </c>
      <c r="AA239" t="s">
        <v>108</v>
      </c>
    </row>
    <row r="240" spans="1:27" x14ac:dyDescent="0.3">
      <c r="A240">
        <v>239</v>
      </c>
      <c r="B240">
        <v>54530</v>
      </c>
      <c r="C240" s="38">
        <v>45494</v>
      </c>
      <c r="D240" t="s">
        <v>71</v>
      </c>
      <c r="E240" t="s">
        <v>33</v>
      </c>
      <c r="F240" t="s">
        <v>1</v>
      </c>
      <c r="G240" t="s">
        <v>27</v>
      </c>
      <c r="H240">
        <v>8</v>
      </c>
      <c r="I240">
        <v>90</v>
      </c>
      <c r="J240">
        <v>11.2</v>
      </c>
      <c r="K240">
        <v>0.375</v>
      </c>
      <c r="L240">
        <v>86879</v>
      </c>
      <c r="M240">
        <v>10860</v>
      </c>
      <c r="N240">
        <v>2.2450000000000001</v>
      </c>
      <c r="O240">
        <v>0.125</v>
      </c>
      <c r="P240">
        <v>675189</v>
      </c>
      <c r="Q240">
        <v>195083</v>
      </c>
      <c r="R240">
        <v>125668.61</v>
      </c>
      <c r="S240">
        <v>108745</v>
      </c>
      <c r="T240">
        <v>0.28899999999999998</v>
      </c>
      <c r="U240">
        <v>1.552</v>
      </c>
      <c r="V240">
        <v>5.3730000000000002</v>
      </c>
      <c r="W240">
        <v>799650</v>
      </c>
      <c r="X240">
        <v>232817</v>
      </c>
      <c r="Y240">
        <v>0.29099999999999998</v>
      </c>
      <c r="Z240">
        <v>7</v>
      </c>
      <c r="AA240" t="s">
        <v>108</v>
      </c>
    </row>
    <row r="241" spans="1:27" x14ac:dyDescent="0.3">
      <c r="A241">
        <v>240</v>
      </c>
      <c r="B241">
        <v>54410</v>
      </c>
      <c r="C241" s="38">
        <v>45499</v>
      </c>
      <c r="D241" t="s">
        <v>71</v>
      </c>
      <c r="E241" t="s">
        <v>32</v>
      </c>
      <c r="F241" t="s">
        <v>0</v>
      </c>
      <c r="G241" t="s">
        <v>26</v>
      </c>
      <c r="H241">
        <v>9</v>
      </c>
      <c r="I241">
        <v>96</v>
      </c>
      <c r="J241">
        <v>10.7</v>
      </c>
      <c r="K241">
        <v>0.111</v>
      </c>
      <c r="L241">
        <v>172731</v>
      </c>
      <c r="M241">
        <v>-474</v>
      </c>
      <c r="N241">
        <v>0.91500000000000004</v>
      </c>
      <c r="O241">
        <v>0</v>
      </c>
      <c r="P241">
        <v>616382</v>
      </c>
      <c r="Q241">
        <v>158058</v>
      </c>
      <c r="R241">
        <v>23095.29</v>
      </c>
      <c r="S241">
        <v>184810</v>
      </c>
      <c r="T241">
        <v>0.25600000000000001</v>
      </c>
      <c r="U241">
        <v>6.8440000000000003</v>
      </c>
      <c r="V241">
        <v>26.689</v>
      </c>
      <c r="W241">
        <v>663455</v>
      </c>
      <c r="X241">
        <v>131618</v>
      </c>
      <c r="Y241">
        <v>0.19800000000000001</v>
      </c>
      <c r="Z241">
        <v>7</v>
      </c>
      <c r="AA241" t="s">
        <v>108</v>
      </c>
    </row>
    <row r="242" spans="1:27" x14ac:dyDescent="0.3">
      <c r="A242">
        <v>241</v>
      </c>
      <c r="B242">
        <v>54529</v>
      </c>
      <c r="C242" s="38">
        <v>45499</v>
      </c>
      <c r="D242" t="s">
        <v>71</v>
      </c>
      <c r="E242" t="s">
        <v>32</v>
      </c>
      <c r="F242" t="s">
        <v>1</v>
      </c>
      <c r="G242" t="s">
        <v>27</v>
      </c>
      <c r="H242">
        <v>10</v>
      </c>
      <c r="I242">
        <v>117</v>
      </c>
      <c r="J242">
        <v>11.7</v>
      </c>
      <c r="K242">
        <v>0.2</v>
      </c>
      <c r="L242">
        <v>200788</v>
      </c>
      <c r="M242">
        <v>20079</v>
      </c>
      <c r="N242">
        <v>0.999</v>
      </c>
      <c r="O242">
        <v>0.1</v>
      </c>
      <c r="P242">
        <v>920443</v>
      </c>
      <c r="Q242">
        <v>200618</v>
      </c>
      <c r="R242">
        <v>239476.11</v>
      </c>
      <c r="S242">
        <v>324460</v>
      </c>
      <c r="T242">
        <v>0.218</v>
      </c>
      <c r="U242">
        <v>0.83799999999999997</v>
      </c>
      <c r="V242">
        <v>3.8439999999999999</v>
      </c>
      <c r="W242">
        <v>906052</v>
      </c>
      <c r="X242">
        <v>212269</v>
      </c>
      <c r="Y242">
        <v>0.23400000000000001</v>
      </c>
      <c r="Z242">
        <v>7</v>
      </c>
      <c r="AA242" t="s">
        <v>108</v>
      </c>
    </row>
    <row r="243" spans="1:27" x14ac:dyDescent="0.3">
      <c r="A243">
        <v>242</v>
      </c>
      <c r="B243">
        <v>54531</v>
      </c>
      <c r="C243" s="38">
        <v>45501</v>
      </c>
      <c r="D243" t="s">
        <v>71</v>
      </c>
      <c r="E243" t="s">
        <v>33</v>
      </c>
      <c r="F243" t="s">
        <v>1</v>
      </c>
      <c r="G243" t="s">
        <v>27</v>
      </c>
      <c r="H243">
        <v>8</v>
      </c>
      <c r="I243">
        <v>72</v>
      </c>
      <c r="J243">
        <v>9</v>
      </c>
      <c r="K243">
        <v>0.25</v>
      </c>
      <c r="L243">
        <v>87958</v>
      </c>
      <c r="M243">
        <v>10917</v>
      </c>
      <c r="N243">
        <v>1.833</v>
      </c>
      <c r="O243">
        <v>0</v>
      </c>
      <c r="P243">
        <v>564787</v>
      </c>
      <c r="Q243">
        <v>161206</v>
      </c>
      <c r="R243">
        <v>126384.86</v>
      </c>
      <c r="S243">
        <v>125926</v>
      </c>
      <c r="T243">
        <v>0.28499999999999998</v>
      </c>
      <c r="U243">
        <v>1.276</v>
      </c>
      <c r="V243">
        <v>4.4690000000000003</v>
      </c>
      <c r="W243">
        <v>729472</v>
      </c>
      <c r="X243">
        <v>217330</v>
      </c>
      <c r="Y243">
        <v>0.29799999999999999</v>
      </c>
      <c r="Z243">
        <v>7</v>
      </c>
      <c r="AA243" t="s">
        <v>108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2EAD-9DFA-48DA-AC41-B18F3FCA787D}">
  <sheetPr codeName="Sheet5"/>
  <dimension ref="A1:L2"/>
  <sheetViews>
    <sheetView workbookViewId="0">
      <selection sqref="A1:L2"/>
    </sheetView>
  </sheetViews>
  <sheetFormatPr defaultRowHeight="14.4" x14ac:dyDescent="0.3"/>
  <cols>
    <col min="1" max="1" width="15.44140625" bestFit="1" customWidth="1"/>
    <col min="2" max="2" width="8" bestFit="1" customWidth="1"/>
    <col min="3" max="3" width="9.88671875" bestFit="1" customWidth="1"/>
    <col min="4" max="4" width="6.33203125" bestFit="1" customWidth="1"/>
    <col min="5" max="5" width="18.77734375" bestFit="1" customWidth="1"/>
    <col min="6" max="6" width="20.77734375" bestFit="1" customWidth="1"/>
    <col min="7" max="7" width="13.5546875" bestFit="1" customWidth="1"/>
    <col min="8" max="8" width="15" bestFit="1" customWidth="1"/>
    <col min="9" max="9" width="10.6640625" bestFit="1" customWidth="1"/>
    <col min="10" max="10" width="9" bestFit="1" customWidth="1"/>
    <col min="11" max="11" width="12.21875" bestFit="1" customWidth="1"/>
    <col min="12" max="12" width="17.21875" bestFit="1" customWidth="1"/>
    <col min="13" max="13" width="16.88671875" bestFit="1" customWidth="1"/>
  </cols>
  <sheetData>
    <row r="1" spans="1:12" x14ac:dyDescent="0.3">
      <c r="A1" t="s">
        <v>49</v>
      </c>
      <c r="B1" t="s">
        <v>4</v>
      </c>
      <c r="C1" t="s">
        <v>5</v>
      </c>
      <c r="D1" t="s">
        <v>50</v>
      </c>
      <c r="E1" t="s">
        <v>51</v>
      </c>
      <c r="F1" t="s">
        <v>52</v>
      </c>
      <c r="G1" t="s">
        <v>53</v>
      </c>
      <c r="H1" t="s">
        <v>60</v>
      </c>
      <c r="I1" t="s">
        <v>54</v>
      </c>
      <c r="J1" t="s">
        <v>13</v>
      </c>
      <c r="K1" t="s">
        <v>55</v>
      </c>
      <c r="L1" t="s">
        <v>56</v>
      </c>
    </row>
    <row r="2" spans="1:12" x14ac:dyDescent="0.3">
      <c r="A2" t="s">
        <v>71</v>
      </c>
      <c r="B2">
        <v>952</v>
      </c>
      <c r="C2">
        <v>9721</v>
      </c>
      <c r="D2">
        <v>10.210000000000001</v>
      </c>
      <c r="E2">
        <v>350</v>
      </c>
      <c r="F2">
        <v>16735473</v>
      </c>
      <c r="G2">
        <v>17495648</v>
      </c>
      <c r="H2">
        <v>19685584</v>
      </c>
      <c r="I2">
        <v>90444931</v>
      </c>
      <c r="J2">
        <v>17307162</v>
      </c>
      <c r="K2">
        <v>28507105</v>
      </c>
      <c r="L2">
        <v>154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AB40CCC9D9747AD7D9AED38AD09EB" ma:contentTypeVersion="18" ma:contentTypeDescription="Create a new document." ma:contentTypeScope="" ma:versionID="c9bd50c7f821ac8035836124ddd845e3">
  <xsd:schema xmlns:xsd="http://www.w3.org/2001/XMLSchema" xmlns:xs="http://www.w3.org/2001/XMLSchema" xmlns:p="http://schemas.microsoft.com/office/2006/metadata/properties" xmlns:ns2="2920cc6e-6f47-46b2-b90b-a34d4cc28340" xmlns:ns3="287d39be-265c-41d3-9c85-5908a119e800" targetNamespace="http://schemas.microsoft.com/office/2006/metadata/properties" ma:root="true" ma:fieldsID="3e4e7a18eb17492d7fffd9deb3b67539" ns2:_="" ns3:_="">
    <xsd:import namespace="2920cc6e-6f47-46b2-b90b-a34d4cc28340"/>
    <xsd:import namespace="287d39be-265c-41d3-9c85-5908a119e8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0cc6e-6f47-46b2-b90b-a34d4cc28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d70803-70ac-4559-80e1-34939c076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d39be-265c-41d3-9c85-5908a119e8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b3f98a-5af1-4339-9a2f-8ff39ea3c6c0}" ma:internalName="TaxCatchAll" ma:showField="CatchAllData" ma:web="287d39be-265c-41d3-9c85-5908a119e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7d39be-265c-41d3-9c85-5908a119e800" xsi:nil="true"/>
    <lcf76f155ced4ddcb4097134ff3c332f xmlns="2920cc6e-6f47-46b2-b90b-a34d4cc283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AD24427-D9CA-4705-A8A5-5944E1038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20cc6e-6f47-46b2-b90b-a34d4cc28340"/>
    <ds:schemaRef ds:uri="287d39be-265c-41d3-9c85-5908a119e8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67695E-4DC1-4356-A73D-3ACA880082D2}">
  <ds:schemaRefs>
    <ds:schemaRef ds:uri="http://purl.org/dc/dcmitype/"/>
    <ds:schemaRef ds:uri="http://www.w3.org/XML/1998/namespace"/>
    <ds:schemaRef ds:uri="287d39be-265c-41d3-9c85-5908a119e800"/>
    <ds:schemaRef ds:uri="2920cc6e-6f47-46b2-b90b-a34d4cc2834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D0D7466-48DE-4100-9804-4F22926A1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6554A8B-92F1-4957-9672-7628BE502E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NOTES</vt:lpstr>
      <vt:lpstr>Raceday Breakdown</vt:lpstr>
      <vt:lpstr>Club Breakdown</vt:lpstr>
      <vt:lpstr>NZ Grouping Breakdown</vt:lpstr>
      <vt:lpstr>raceday_23_24</vt:lpstr>
      <vt:lpstr>prior_yr_cumulative_total</vt:lpstr>
      <vt:lpstr>'Club Breakdown'!Print_Area</vt:lpstr>
      <vt:lpstr>'Raceday Breakdown'!Print_Area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Partridge</dc:creator>
  <cp:lastModifiedBy>Ollie Partridge</cp:lastModifiedBy>
  <cp:lastPrinted>2024-01-30T20:40:39Z</cp:lastPrinted>
  <dcterms:created xsi:type="dcterms:W3CDTF">2022-09-15T04:29:49Z</dcterms:created>
  <dcterms:modified xsi:type="dcterms:W3CDTF">2024-12-30T02:23:54Z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0x0101008C6AB40CCC9D9747AD7D9AED38AD09EB</vt:lpwstr>
  </property>
  <property fmtid="{D5CDD505-2E9C-101B-9397-08002B2CF9AE}" pid="3" name="MediaServiceImageTags">
    <vt:lpwstr/>
  </property>
</Properties>
</file>