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2199" documentId="8_{AAD5AAB2-47E2-437E-81A2-472403DF00FE}" xr6:coauthVersionLast="47" xr6:coauthVersionMax="47" xr10:uidLastSave="{DE5DFCB9-E25E-4C4B-89AC-08B25B6C43D9}"/>
  <bookViews>
    <workbookView xWindow="-108" yWindow="-108" windowWidth="23256" windowHeight="12456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Breakdown'!$A$1:$R$19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Breakdown'!$A$1:$V$73</definedName>
    <definedName name="_xlnm.Print_Area" localSheetId="2">club_summary_data_22_23[#All]</definedName>
    <definedName name="_xlnm.Print_Area" localSheetId="1">raceday_22_23[[#All],[Raceday Date]:[Funding]]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S2" i="2"/>
  <c r="S3" i="2"/>
  <c r="S4" i="2"/>
  <c r="S5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O10" i="5"/>
  <c r="O13" i="5" s="1"/>
  <c r="P10" i="5"/>
  <c r="P13" i="5" s="1"/>
  <c r="F10" i="5" l="1"/>
  <c r="F13" i="5" s="1"/>
  <c r="J10" i="5"/>
  <c r="J13" i="5" s="1"/>
  <c r="M13" i="5"/>
  <c r="R10" i="5"/>
  <c r="R13" i="5" s="1"/>
  <c r="C13" i="5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<sst xmlns="http://schemas.openxmlformats.org/spreadsheetml/2006/main" count="397" uniqueCount="107">
  <si>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</si>
  <si>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</si>
  <si>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</si>
  <si>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</si>
  <si>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</si>
  <si>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</si>
  <si>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</si>
  <si>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</si>
  <si>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</si>
  <si>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</si>
  <si>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</si>
  <si>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</si>
  <si>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</si>
  <si>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</si>
  <si>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</si>
  <si>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</si>
  <si>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</si>
  <si>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</si>
  <si>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</si>
  <si>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</si>
  <si>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</si>
  <si>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</si>
  <si>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</si>
  <si>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</si>
  <si>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</si>
  <si>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</si>
  <si>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</si>
  <si>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</si>
  <si>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</si>
  <si>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</si>
  <si>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</si>
  <si>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</si>
  <si>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</si>
  <si>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</si>
  <si>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</si>
  <si>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</si>
  <si>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</si>
  <si>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</si>
  <si>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</si>
  <si>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</si>
  <si>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</si>
  <si>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</si>
  <si>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</si>
  <si>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</si>
  <si>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</si>
  <si>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</si>
  <si>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</si>
  <si>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</si>
  <si>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</si>
  <si>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</si>
  <si>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</si>
  <si>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</si>
  <si>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</si>
  <si>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</si>
  <si>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</si>
  <si>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</si>
  <si>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</si>
  <si>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</si>
  <si>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</si>
  <si>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</si>
  <si>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</si>
  <si>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</si>
  <si>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</si>
  <si>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</si>
  <si>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</si>
  <si>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</si>
  <si>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</si>
  <si>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</si>
  <si>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</si>
  <si>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</si>
  <si>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</si>
  <si>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</si>
  <si>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>Winton Harness Racing Club Inc</t>
  </si>
  <si>
    <t>C South</t>
  </si>
  <si>
    <t>Waikato Bay of Plenty Harness Inc</t>
  </si>
  <si>
    <t>Racedays</t>
  </si>
  <si>
    <t>1</t>
  </si>
  <si>
    <t>Tuesday</t>
  </si>
  <si>
    <t>This has been built in at a Raceday level and is comprised of: total_race_funding, venue_funding, and other_funding (group race funding is included in the total_race_funding)</t>
  </si>
  <si>
    <t>Note: as of 25/1/2024, Raceday Funding (column O)now includes all 'allowances' too - the way funding was dealt with in the database has changed since this spreadsheet was first built, so that change has now been reflected in the code!</t>
  </si>
  <si>
    <t xml:space="preserve">In the '% Change to Prior Year' row, figures that are comparing PERCENTAGES year-on-year are not actually 'percentage changes' but the 'percentage point change', ie just the difference in absolute percentage </t>
  </si>
  <si>
    <t>2024/2025</t>
  </si>
  <si>
    <t xml:space="preserve">Data is for the current 2024/25 Racing Season </t>
  </si>
  <si>
    <t>This season will have more racedays then the previous couple seasons with all Entain's changes</t>
  </si>
  <si>
    <t>Ashburton Trotting Club Inc</t>
  </si>
  <si>
    <t>Invercargill Harness Racing Club Inc</t>
  </si>
  <si>
    <t>Kurow Harness Racing Club Inc</t>
  </si>
  <si>
    <t>2</t>
  </si>
  <si>
    <t>Gore Harness Racing Club Inc</t>
  </si>
  <si>
    <t>Rangiora Harness Racing Club Inc</t>
  </si>
  <si>
    <t>Wyndham Harness Racing Club Inc</t>
  </si>
  <si>
    <t>Methven Trotting Club Inc</t>
  </si>
  <si>
    <t>Oamaru Harness Racing Club Inc</t>
  </si>
  <si>
    <t>Banks Peninsula Trotting Club Inc</t>
  </si>
  <si>
    <t>3</t>
  </si>
  <si>
    <t>Saturday</t>
  </si>
  <si>
    <t>Timaru Harness Racing Club Inc</t>
  </si>
  <si>
    <t>Wednesday</t>
  </si>
  <si>
    <t>Northern Southland Trotting Club Inc</t>
  </si>
  <si>
    <t>Tuapeka Harness Racing Club Inc</t>
  </si>
  <si>
    <t>Monday</t>
  </si>
  <si>
    <t>13</t>
  </si>
  <si>
    <t>17</t>
  </si>
  <si>
    <t>Kaikoura Trotting Club Inc</t>
  </si>
  <si>
    <t>Manawatu Harness Racing Club Inc</t>
  </si>
  <si>
    <t>14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</si>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</sst>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1" applyNumberFormat="1" applyFont="1"/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4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9" unboundColumnsRight="1">
    <queryTableFields count="19">
      <queryTableField id="16" name="Racing Season" tableColumnId="16"/>
      <queryTableField id="17" name="Club Name" tableColumnId="17"/>
      <queryTableField id="37" name="Racedays" tableColumnId="3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73" tableType="queryTable" totalsRowShown="0" headerRowDxfId="93" dataDxfId="92">
  <autoFilter ref="A1:W73" xr:uid="{8ECB3143-AA95-4BFF-A156-EF7EBE26DCDE}"/>
  <sortState xmlns:xlrd2="http://schemas.microsoft.com/office/spreadsheetml/2017/richdata2" ref="A2:W73">
    <sortCondition ref="A1:A73"/>
  </sortState>
  <tableColumns count="23">
    <tableColumn id="1" xr3:uid="{5F1515AB-D4C6-450E-90C6-8D42083D358F}" uniqueName="1" name="Raceday Date" queryTableFieldId="1" dataDxfId="57" totalsRowDxfId="91"/>
    <tableColumn id="3" xr3:uid="{4D22E4DB-A2CB-484E-98AB-D3196AA8DCBA}" uniqueName="3" name="Day" queryTableFieldId="3" dataDxfId="56" totalsRowDxfId="90"/>
    <tableColumn id="4" xr3:uid="{079CAB0E-B157-4580-890F-A2E8A321D4DA}" uniqueName="4" name="Club" queryTableFieldId="4" dataDxfId="55" totalsRowDxfId="89"/>
    <tableColumn id="5" xr3:uid="{B6974082-46C7-4DB4-9C07-8ACA1D9582CC}" uniqueName="5" name="NZ Grouping" queryTableFieldId="5" dataDxfId="54" totalsRowDxfId="88"/>
    <tableColumn id="6" xr3:uid="{F501D4AB-49F6-42D0-A6C3-C366D3CD9C9F}" uniqueName="6" name="Races" queryTableFieldId="6" dataDxfId="53" totalsRowDxfId="87"/>
    <tableColumn id="7" xr3:uid="{6472B750-CAFA-4659-954E-0D7CDFEDAF8D}" uniqueName="7" name="Starters" queryTableFieldId="7" dataDxfId="52" totalsRowDxfId="86"/>
    <tableColumn id="8" xr3:uid="{A6F068C6-B31A-48FB-9A7F-3EBC74560F00}" uniqueName="8" name="Ave. FS" queryTableFieldId="8" dataDxfId="51" totalsRowDxfId="85"/>
    <tableColumn id="9" xr3:uid="{735FC37F-C20A-4FF8-9D0B-6409E6E960D6}" uniqueName="9" name="Fav. Win %" queryTableFieldId="9" dataDxfId="50" totalsRowDxfId="84" dataCellStyle="Percent" totalsRowCellStyle="Percent"/>
    <tableColumn id="10" xr3:uid="{BE932EB9-8F1A-4DC5-89BC-A34CE04F0B45}" uniqueName="10" name="HRNZ Funded Stakes" queryTableFieldId="10" dataDxfId="49" totalsRowDxfId="83"/>
    <tableColumn id="11" xr3:uid="{24F34BAF-F3E6-4280-9E85-DA9003991599}" uniqueName="11" name="Ave. Race Stake" queryTableFieldId="11" dataDxfId="48" totalsRowDxfId="82"/>
    <tableColumn id="12" xr3:uid="{4FF8BBC7-2C19-495B-93D5-55EF6A3CB032}" uniqueName="12" name="GBR/Stake%" queryTableFieldId="12" dataDxfId="47" totalsRowDxfId="81" dataCellStyle="Percent" totalsRowCellStyle="Percent"/>
    <tableColumn id="13" xr3:uid="{87F3198B-2F6F-4F7D-9D8E-31A1C217F570}" uniqueName="13" name="Late Start %" queryTableFieldId="13" dataDxfId="46" totalsRowDxfId="80" dataCellStyle="Percent" totalsRowCellStyle="Percent"/>
    <tableColumn id="14" xr3:uid="{C0E71842-6635-4508-9F04-54B6F1B1D614}" uniqueName="14" name="Turnover" queryTableFieldId="14" dataDxfId="45" totalsRowDxfId="79"/>
    <tableColumn id="15" xr3:uid="{67CBE4C1-72CF-4D04-AA51-749ABCF6DBBB}" uniqueName="15" name="GBR" queryTableFieldId="15" dataDxfId="44" totalsRowDxfId="78"/>
    <tableColumn id="16" xr3:uid="{C0F3665E-80A4-4CD0-AD3C-68AFEF1C07C8}" uniqueName="16" name="Funding" queryTableFieldId="16" dataDxfId="43" totalsRowDxfId="77"/>
    <tableColumn id="17" xr3:uid="{7E12EA9A-8485-4A14-AC19-9DDB6A1FC20D}" uniqueName="17" name="Export TO (AUD)" queryTableFieldId="17" dataDxfId="42" totalsRowDxfId="76"/>
    <tableColumn id="18" xr3:uid="{2BDB94B1-5401-4216-9472-367432BC6611}" uniqueName="18" name="GBR/TO%" queryTableFieldId="18" dataDxfId="41" totalsRowDxfId="75" dataCellStyle="Percent" totalsRowCellStyle="Percent"/>
    <tableColumn id="19" xr3:uid="{5BEEB3EB-B922-4CCA-BD52-0736011E32F3}" uniqueName="19" name="GBR/Funding%" queryTableFieldId="19" dataDxfId="40" totalsRowDxfId="74" dataCellStyle="Percent" totalsRowCellStyle="Percent"/>
    <tableColumn id="23" xr3:uid="{0E33540D-E2E1-47EA-AAA0-BA460E179A4C}" uniqueName="23" name="Turnover/Funding%" queryTableFieldId="24" dataDxfId="39" totalsRowDxfId="73" dataCellStyle="Percent" totalsRowCellStyle="Percent"/>
    <tableColumn id="2" xr3:uid="{26910BD9-293C-4827-8EB5-00479587934B}" uniqueName="2" name="Last Year Turnover" queryTableFieldId="20" dataDxfId="38" totalsRowDxfId="72" dataCellStyle="Percent" totalsRowCellStyle="Percent"/>
    <tableColumn id="20" xr3:uid="{29C94857-9797-44C0-9D19-5F8B497852F4}" uniqueName="20" name="Last Year GBR" queryTableFieldId="21" dataDxfId="37" totalsRowDxfId="71" dataCellStyle="Percent" totalsRowCellStyle="Percent"/>
    <tableColumn id="21" xr3:uid="{5DED8152-DE09-400A-827D-564EF2FCBA86}" uniqueName="21" name="Last Year GBR/TO%" queryTableFieldId="22" dataDxfId="36" totalsRowDxfId="70" dataCellStyle="Percent" totalsRowCellStyle="Percent"/>
    <tableColumn id="22" xr3:uid="{DEB2B479-B38A-4793-9AAC-A801C48A3C62}" uniqueName="22" name="GBR/TO% Diff to Last Year" queryTableFieldId="23" dataDxfId="35" totalsRowDxfId="69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S19" tableType="queryTable" totalsRowShown="0" headerRowDxfId="68" dataDxfId="67">
  <autoFilter ref="A1:S19" xr:uid="{5FA43247-39D7-4B2A-AFC9-F68C37923AD2}"/>
  <sortState xmlns:xlrd2="http://schemas.microsoft.com/office/spreadsheetml/2017/richdata2" ref="A2:S19">
    <sortCondition descending="1" ref="S1:S19"/>
  </sortState>
  <tableColumns count="19">
    <tableColumn id="16" xr3:uid="{84FA02A7-59C6-4C88-B547-678AE6036BBE}" uniqueName="16" name="Racing Season" queryTableFieldId="16" dataDxfId="34"/>
    <tableColumn id="17" xr3:uid="{14D4F993-D007-4167-9D93-6CCCD6C99B67}" uniqueName="17" name="Club Name" queryTableFieldId="17" dataDxfId="33"/>
    <tableColumn id="3" xr3:uid="{3E0B6DA2-1AE5-4FD4-925B-60B331F2F8EA}" uniqueName="3" name="Racedays" queryTableFieldId="37" dataDxfId="32" dataCellStyle="Percent"/>
    <tableColumn id="18" xr3:uid="{40426622-692C-4EFC-B1A9-5CA2789AA835}" uniqueName="18" name="Races" queryTableFieldId="18" dataDxfId="31"/>
    <tableColumn id="19" xr3:uid="{CA79EC68-0190-45F3-814E-B728589F53C1}" uniqueName="19" name="Starters" queryTableFieldId="19" dataDxfId="30"/>
    <tableColumn id="20" xr3:uid="{C3462C5D-26B9-41C0-96EF-4267929F5E28}" uniqueName="20" name="Ave. FS" queryTableFieldId="20" dataDxfId="29"/>
    <tableColumn id="21" xr3:uid="{DD4596B2-0A52-4ADB-8146-825AD8D65525}" uniqueName="21" name="Fav. Win %" queryTableFieldId="21" dataDxfId="28" dataCellStyle="Percent"/>
    <tableColumn id="22" xr3:uid="{E882B0C9-AEA8-48CA-88FA-6A9B29C443EE}" uniqueName="22" name="HRNZ Funded Stakes" queryTableFieldId="22" dataDxfId="27"/>
    <tableColumn id="23" xr3:uid="{19B196F6-92F6-4839-9AF4-CB7E270C3B70}" uniqueName="23" name="Ave. Race Stake" queryTableFieldId="23" dataDxfId="26"/>
    <tableColumn id="24" xr3:uid="{6449B595-8CA5-4EE1-9AFA-826DB3503C58}" uniqueName="24" name="GBR/Stake%" queryTableFieldId="24" dataDxfId="25" dataCellStyle="Percent"/>
    <tableColumn id="25" xr3:uid="{5BCD5CB0-4520-49BC-9A63-77134EDD010C}" uniqueName="25" name="Late Start %" queryTableFieldId="25" dataDxfId="24" dataCellStyle="Percent"/>
    <tableColumn id="26" xr3:uid="{C0D6702E-606E-4489-95ED-A0C8A3413E36}" uniqueName="26" name="Turnover" queryTableFieldId="26" dataDxfId="23"/>
    <tableColumn id="27" xr3:uid="{A16AEFC2-E30F-43BB-9909-4AB8EA92E16B}" uniqueName="27" name="GBR" queryTableFieldId="27" dataDxfId="22"/>
    <tableColumn id="28" xr3:uid="{220F42A6-6454-4028-A5E3-18E3F7FD3571}" uniqueName="28" name="Funding" queryTableFieldId="28" dataDxfId="21"/>
    <tableColumn id="29" xr3:uid="{8CF6C49B-14B6-437D-972D-4A9A96E1B412}" uniqueName="29" name="Export TO (AUD)" queryTableFieldId="29" dataDxfId="20"/>
    <tableColumn id="30" xr3:uid="{85517A98-FA21-4C97-AA00-8BB10FFBC4D7}" uniqueName="30" name="GBR/TO%" queryTableFieldId="30" dataDxfId="19" dataCellStyle="Percent"/>
    <tableColumn id="34" xr3:uid="{CD094789-0844-4E1A-AD7F-807292039065}" uniqueName="34" name="GBR/Funding%" queryTableFieldId="34" dataDxfId="18" dataCellStyle="Percent"/>
    <tableColumn id="1" xr3:uid="{41B14C3D-115F-4977-AD46-20557DD4EE0C}" uniqueName="1" name="Turnover/Funding%" queryTableFieldId="35" dataDxfId="17" dataCellStyle="Percent"/>
    <tableColumn id="2" xr3:uid="{FFE7CB62-0CEE-462C-A38E-12773090A482}" uniqueName="2" name="Turnover Per Race" queryTableFieldId="36" dataDxfId="1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66" dataDxfId="65">
  <autoFilter ref="A1:Q4" xr:uid="{B67CE2EB-6461-438D-9D90-04FAB5E0E998}"/>
  <tableColumns count="17">
    <tableColumn id="1" xr3:uid="{8718D5F7-D725-4B51-B267-76F523470822}" uniqueName="1" name="Racing Season" queryTableFieldId="1" dataDxfId="15"/>
    <tableColumn id="2" xr3:uid="{7029A6C6-E60D-4D9F-B672-8A860CB1740B}" uniqueName="2" name="NZ Grouping" queryTableFieldId="2" dataDxfId="14"/>
    <tableColumn id="3" xr3:uid="{15510ACF-2CF3-4C13-BB1F-41CC7D335294}" uniqueName="3" name="Races" queryTableFieldId="3" dataDxfId="13"/>
    <tableColumn id="4" xr3:uid="{EDC5D6B2-9FA4-4BFC-912F-FC9FC4A2A0F5}" uniqueName="4" name="Starters" queryTableFieldId="4" dataDxfId="12"/>
    <tableColumn id="5" xr3:uid="{F8648A72-18A9-4F14-A462-67A4A3EC4763}" uniqueName="5" name="Ave. FS" queryTableFieldId="5" dataDxfId="64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24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45</v>
      </c>
      <c r="F1" s="13">
        <v>45601</v>
      </c>
      <c r="G1" t="s">
        <v>46</v>
      </c>
    </row>
    <row r="3" spans="1:7" x14ac:dyDescent="0.3">
      <c r="A3" s="2" t="s">
        <v>24</v>
      </c>
    </row>
    <row r="4" spans="1:7" x14ac:dyDescent="0.3">
      <c r="A4" t="s">
        <v>82</v>
      </c>
    </row>
    <row r="5" spans="1:7" x14ac:dyDescent="0.3">
      <c r="A5" t="s">
        <v>70</v>
      </c>
    </row>
    <row r="6" spans="1:7" x14ac:dyDescent="0.3">
      <c r="A6" t="s">
        <v>19</v>
      </c>
    </row>
    <row r="7" spans="1:7" x14ac:dyDescent="0.3">
      <c r="A7" t="s">
        <v>83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43</v>
      </c>
      <c r="B11" t="s">
        <v>34</v>
      </c>
    </row>
    <row r="12" spans="1:7" x14ac:dyDescent="0.3">
      <c r="A12" t="s">
        <v>36</v>
      </c>
      <c r="B12" t="s">
        <v>78</v>
      </c>
    </row>
    <row r="13" spans="1:7" x14ac:dyDescent="0.3">
      <c r="B13" t="s">
        <v>35</v>
      </c>
    </row>
    <row r="14" spans="1:7" x14ac:dyDescent="0.3">
      <c r="B14" t="s">
        <v>79</v>
      </c>
    </row>
    <row r="15" spans="1:7" x14ac:dyDescent="0.3">
      <c r="A15" t="s">
        <v>37</v>
      </c>
      <c r="B15" t="s">
        <v>23</v>
      </c>
    </row>
    <row r="16" spans="1:7" x14ac:dyDescent="0.3">
      <c r="A16" t="s">
        <v>41</v>
      </c>
      <c r="B16" t="s">
        <v>44</v>
      </c>
    </row>
    <row r="17" spans="1:2" x14ac:dyDescent="0.3">
      <c r="A17" t="s">
        <v>68</v>
      </c>
      <c r="B17" t="s">
        <v>48</v>
      </c>
    </row>
    <row r="20" spans="1:2" x14ac:dyDescent="0.3">
      <c r="A20" s="2" t="s">
        <v>58</v>
      </c>
      <c r="B20" t="s">
        <v>59</v>
      </c>
    </row>
    <row r="24" spans="1:2" x14ac:dyDescent="0.3">
      <c r="A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75"/>
  <sheetViews>
    <sheetView tabSelected="1" workbookViewId="0">
      <pane ySplit="1" topLeftCell="A60" activePane="bottomLeft" state="frozen"/>
      <selection pane="bottomLeft" activeCell="I15" sqref="I15"/>
    </sheetView>
  </sheetViews>
  <sheetFormatPr defaultColWidth="9.109375" defaultRowHeight="14.4" x14ac:dyDescent="0.3"/>
  <cols>
    <col min="1" max="1" width="14.6640625" style="3" bestFit="1" customWidth="1"/>
    <col min="2" max="2" width="10.44140625" style="3" bestFit="1" customWidth="1"/>
    <col min="3" max="3" width="31.33203125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47</v>
      </c>
      <c r="T1" s="10" t="s">
        <v>38</v>
      </c>
      <c r="U1" s="10" t="s">
        <v>39</v>
      </c>
      <c r="V1" s="11" t="s">
        <v>40</v>
      </c>
      <c r="W1" s="3" t="s">
        <v>42</v>
      </c>
    </row>
    <row r="2" spans="1:23" x14ac:dyDescent="0.3">
      <c r="A2" s="8">
        <v>45505</v>
      </c>
      <c r="B2" s="39" t="s">
        <v>31</v>
      </c>
      <c r="C2" s="39" t="s">
        <v>72</v>
      </c>
      <c r="D2" s="39" t="s">
        <v>73</v>
      </c>
      <c r="E2" s="3">
        <v>7</v>
      </c>
      <c r="F2" s="3">
        <v>59</v>
      </c>
      <c r="G2" s="3">
        <v>8.4</v>
      </c>
      <c r="H2" s="4">
        <v>0.14299999999999999</v>
      </c>
      <c r="I2" s="5">
        <v>75030</v>
      </c>
      <c r="J2" s="5">
        <v>10719</v>
      </c>
      <c r="K2" s="4">
        <v>1.075</v>
      </c>
      <c r="L2" s="4">
        <v>0</v>
      </c>
      <c r="M2" s="5">
        <v>418116</v>
      </c>
      <c r="N2" s="5">
        <v>80666</v>
      </c>
      <c r="O2" s="5">
        <v>97130.84</v>
      </c>
      <c r="P2" s="5">
        <v>180727</v>
      </c>
      <c r="Q2" s="4">
        <v>0.193</v>
      </c>
      <c r="R2" s="4">
        <v>0.83</v>
      </c>
      <c r="S2" s="18">
        <v>4.3049999999999997</v>
      </c>
      <c r="T2" s="10">
        <v>369434</v>
      </c>
      <c r="U2" s="10">
        <v>53624</v>
      </c>
      <c r="V2" s="11">
        <v>0.14499999999999999</v>
      </c>
      <c r="W2" s="12">
        <f>IF(raceday_22_23[[#This Row],[Last Year Turnover]]&lt;&gt;0, raceday_22_23[[#This Row],[GBR/TO%]]-raceday_22_23[[#This Row],[Last Year GBR/TO%]], 0)</f>
        <v>4.8000000000000015E-2</v>
      </c>
    </row>
    <row r="3" spans="1:23" x14ac:dyDescent="0.3">
      <c r="A3" s="8">
        <v>45506</v>
      </c>
      <c r="B3" s="39" t="s">
        <v>32</v>
      </c>
      <c r="C3" s="39" t="s">
        <v>0</v>
      </c>
      <c r="D3" s="39" t="s">
        <v>26</v>
      </c>
      <c r="E3" s="3">
        <v>8</v>
      </c>
      <c r="F3" s="3">
        <v>64</v>
      </c>
      <c r="G3" s="3">
        <v>8</v>
      </c>
      <c r="H3" s="4">
        <v>0.375</v>
      </c>
      <c r="I3" s="5">
        <v>120180</v>
      </c>
      <c r="J3" s="5">
        <v>15022</v>
      </c>
      <c r="K3" s="4">
        <v>0.77800000000000002</v>
      </c>
      <c r="L3" s="4">
        <v>0</v>
      </c>
      <c r="M3" s="5">
        <v>440536</v>
      </c>
      <c r="N3" s="5">
        <v>93474</v>
      </c>
      <c r="O3" s="5">
        <v>146585.63</v>
      </c>
      <c r="P3" s="5">
        <v>185678</v>
      </c>
      <c r="Q3" s="4">
        <v>0.21199999999999999</v>
      </c>
      <c r="R3" s="4">
        <v>0.63800000000000001</v>
      </c>
      <c r="S3" s="18">
        <v>3.0049999999999999</v>
      </c>
      <c r="T3" s="10">
        <v>730860</v>
      </c>
      <c r="U3" s="10">
        <v>118894</v>
      </c>
      <c r="V3" s="11">
        <v>0.16300000000000001</v>
      </c>
      <c r="W3" s="12">
        <f>IF(raceday_22_23[[#This Row],[Last Year Turnover]]&lt;&gt;0, raceday_22_23[[#This Row],[GBR/TO%]]-raceday_22_23[[#This Row],[Last Year GBR/TO%]], 0)</f>
        <v>4.8999999999999988E-2</v>
      </c>
    </row>
    <row r="4" spans="1:23" x14ac:dyDescent="0.3">
      <c r="A4" s="8">
        <v>45506</v>
      </c>
      <c r="B4" s="39" t="s">
        <v>32</v>
      </c>
      <c r="C4" s="39" t="s">
        <v>1</v>
      </c>
      <c r="D4" s="39" t="s">
        <v>27</v>
      </c>
      <c r="E4" s="3">
        <v>10</v>
      </c>
      <c r="F4" s="3">
        <v>99</v>
      </c>
      <c r="G4" s="3">
        <v>9.9</v>
      </c>
      <c r="H4" s="4">
        <v>0.4</v>
      </c>
      <c r="I4" s="5">
        <v>144487</v>
      </c>
      <c r="J4" s="5">
        <v>14449</v>
      </c>
      <c r="K4" s="4">
        <v>1.1539999999999999</v>
      </c>
      <c r="L4" s="4">
        <v>0</v>
      </c>
      <c r="M4" s="5">
        <v>860676</v>
      </c>
      <c r="N4" s="5">
        <v>166719</v>
      </c>
      <c r="O4" s="5">
        <v>182184.42</v>
      </c>
      <c r="P4" s="5">
        <v>291186</v>
      </c>
      <c r="Q4" s="4">
        <v>0.19400000000000001</v>
      </c>
      <c r="R4" s="4">
        <v>0.91500000000000004</v>
      </c>
      <c r="S4" s="18">
        <v>4.7240000000000002</v>
      </c>
      <c r="T4" s="10">
        <v>855754</v>
      </c>
      <c r="U4" s="10">
        <v>157604</v>
      </c>
      <c r="V4" s="11">
        <v>0.184</v>
      </c>
      <c r="W4" s="12">
        <f>IF(raceday_22_23[[#This Row],[Last Year Turnover]]&lt;&gt;0, raceday_22_23[[#This Row],[GBR/TO%]]-raceday_22_23[[#This Row],[Last Year GBR/TO%]], 0)</f>
        <v>1.0000000000000009E-2</v>
      </c>
    </row>
    <row r="5" spans="1:23" x14ac:dyDescent="0.3">
      <c r="A5" s="8">
        <v>45508</v>
      </c>
      <c r="B5" s="39" t="s">
        <v>33</v>
      </c>
      <c r="C5" s="39" t="s">
        <v>1</v>
      </c>
      <c r="D5" s="39" t="s">
        <v>27</v>
      </c>
      <c r="E5" s="3">
        <v>7</v>
      </c>
      <c r="F5" s="3">
        <v>67</v>
      </c>
      <c r="G5" s="3">
        <v>9.6</v>
      </c>
      <c r="H5" s="4">
        <v>0.28599999999999998</v>
      </c>
      <c r="I5" s="5">
        <v>69815</v>
      </c>
      <c r="J5" s="5">
        <v>9974</v>
      </c>
      <c r="K5" s="4">
        <v>2.3769999999999998</v>
      </c>
      <c r="L5" s="4">
        <v>0.14299999999999999</v>
      </c>
      <c r="M5" s="5">
        <v>588749</v>
      </c>
      <c r="N5" s="5">
        <v>165949</v>
      </c>
      <c r="O5" s="5">
        <v>107616.92</v>
      </c>
      <c r="P5" s="5">
        <v>140143</v>
      </c>
      <c r="Q5" s="4">
        <v>0.28199999999999997</v>
      </c>
      <c r="R5" s="4">
        <v>1.542</v>
      </c>
      <c r="S5" s="18">
        <v>5.4710000000000001</v>
      </c>
      <c r="T5" s="10">
        <v>564775</v>
      </c>
      <c r="U5" s="10">
        <v>62946</v>
      </c>
      <c r="V5" s="11">
        <v>0.111</v>
      </c>
      <c r="W5" s="12">
        <f>IF(raceday_22_23[[#This Row],[Last Year Turnover]]&lt;&gt;0, raceday_22_23[[#This Row],[GBR/TO%]]-raceday_22_23[[#This Row],[Last Year GBR/TO%]], 0)</f>
        <v>0.17099999999999999</v>
      </c>
    </row>
    <row r="6" spans="1:23" x14ac:dyDescent="0.3">
      <c r="A6" s="8">
        <v>45510</v>
      </c>
      <c r="B6" s="39" t="s">
        <v>77</v>
      </c>
      <c r="C6" s="39" t="s">
        <v>74</v>
      </c>
      <c r="D6" s="39" t="s">
        <v>26</v>
      </c>
      <c r="E6" s="3">
        <v>6</v>
      </c>
      <c r="F6" s="3">
        <v>52</v>
      </c>
      <c r="G6" s="3">
        <v>8.6999999999999993</v>
      </c>
      <c r="H6" s="4">
        <v>0.66700000000000004</v>
      </c>
      <c r="I6" s="5">
        <v>45200</v>
      </c>
      <c r="J6" s="5">
        <v>7533</v>
      </c>
      <c r="K6" s="4">
        <v>1.089</v>
      </c>
      <c r="L6" s="4">
        <v>0</v>
      </c>
      <c r="M6" s="5">
        <v>242699</v>
      </c>
      <c r="N6" s="5">
        <v>49226</v>
      </c>
      <c r="O6" s="5">
        <v>70596.240000000005</v>
      </c>
      <c r="P6" s="5">
        <v>237025</v>
      </c>
      <c r="Q6" s="4">
        <v>0.20300000000000001</v>
      </c>
      <c r="R6" s="4">
        <v>0.69699999999999995</v>
      </c>
      <c r="S6" s="18">
        <v>3.4380000000000002</v>
      </c>
      <c r="T6" s="10">
        <v>0</v>
      </c>
      <c r="U6" s="10">
        <v>0</v>
      </c>
      <c r="V6" s="11">
        <v>0</v>
      </c>
      <c r="W6" s="12">
        <f>IF(raceday_22_23[[#This Row],[Last Year Turnover]]&lt;&gt;0, raceday_22_23[[#This Row],[GBR/TO%]]-raceday_22_23[[#This Row],[Last Year GBR/TO%]], 0)</f>
        <v>0</v>
      </c>
    </row>
    <row r="7" spans="1:23" x14ac:dyDescent="0.3">
      <c r="A7" s="8">
        <v>45512</v>
      </c>
      <c r="B7" s="39" t="s">
        <v>31</v>
      </c>
      <c r="C7" s="39" t="s">
        <v>85</v>
      </c>
      <c r="D7" s="39" t="s">
        <v>73</v>
      </c>
      <c r="E7" s="3">
        <v>7</v>
      </c>
      <c r="F7" s="3">
        <v>55</v>
      </c>
      <c r="G7" s="3">
        <v>7.9</v>
      </c>
      <c r="H7" s="4">
        <v>0.42899999999999999</v>
      </c>
      <c r="I7" s="5">
        <v>73208</v>
      </c>
      <c r="J7" s="5">
        <v>10458</v>
      </c>
      <c r="K7" s="4">
        <v>0.65100000000000002</v>
      </c>
      <c r="L7" s="4">
        <v>0</v>
      </c>
      <c r="M7" s="5">
        <v>306068</v>
      </c>
      <c r="N7" s="5">
        <v>47640</v>
      </c>
      <c r="O7" s="5">
        <v>98035.36</v>
      </c>
      <c r="P7" s="5">
        <v>139494</v>
      </c>
      <c r="Q7" s="4">
        <v>0.156</v>
      </c>
      <c r="R7" s="4">
        <v>0.48599999999999999</v>
      </c>
      <c r="S7" s="18">
        <v>3.1219999999999999</v>
      </c>
      <c r="T7" s="10">
        <v>0</v>
      </c>
      <c r="U7" s="10">
        <v>0</v>
      </c>
      <c r="V7" s="11">
        <v>0</v>
      </c>
      <c r="W7" s="12">
        <f>IF(raceday_22_23[[#This Row],[Last Year Turnover]]&lt;&gt;0, raceday_22_23[[#This Row],[GBR/TO%]]-raceday_22_23[[#This Row],[Last Year GBR/TO%]], 0)</f>
        <v>0</v>
      </c>
    </row>
    <row r="8" spans="1:23" x14ac:dyDescent="0.3">
      <c r="A8" s="8">
        <v>45513</v>
      </c>
      <c r="B8" s="39" t="s">
        <v>32</v>
      </c>
      <c r="C8" s="39" t="s">
        <v>0</v>
      </c>
      <c r="D8" s="39" t="s">
        <v>26</v>
      </c>
      <c r="E8" s="3">
        <v>7</v>
      </c>
      <c r="F8" s="3">
        <v>51</v>
      </c>
      <c r="G8" s="3">
        <v>7.3</v>
      </c>
      <c r="H8" s="4">
        <v>0.42899999999999999</v>
      </c>
      <c r="I8" s="5">
        <v>106866</v>
      </c>
      <c r="J8" s="5">
        <v>15267</v>
      </c>
      <c r="K8" s="4">
        <v>1.0369999999999999</v>
      </c>
      <c r="L8" s="4">
        <v>0.28599999999999998</v>
      </c>
      <c r="M8" s="5">
        <v>396664</v>
      </c>
      <c r="N8" s="5">
        <v>110789</v>
      </c>
      <c r="O8" s="5">
        <v>133166.88</v>
      </c>
      <c r="P8" s="5">
        <v>215914</v>
      </c>
      <c r="Q8" s="4">
        <v>0.27900000000000003</v>
      </c>
      <c r="R8" s="4">
        <v>0.83199999999999996</v>
      </c>
      <c r="S8" s="18">
        <v>2.9790000000000001</v>
      </c>
      <c r="T8" s="10">
        <v>0</v>
      </c>
      <c r="U8" s="10">
        <v>0</v>
      </c>
      <c r="V8" s="11">
        <v>0</v>
      </c>
      <c r="W8" s="12">
        <f>IF(raceday_22_23[[#This Row],[Last Year Turnover]]&lt;&gt;0, raceday_22_23[[#This Row],[GBR/TO%]]-raceday_22_23[[#This Row],[Last Year GBR/TO%]], 0)</f>
        <v>0</v>
      </c>
    </row>
    <row r="9" spans="1:23" x14ac:dyDescent="0.3">
      <c r="A9" s="8">
        <v>45513</v>
      </c>
      <c r="B9" s="39" t="s">
        <v>32</v>
      </c>
      <c r="C9" s="39" t="s">
        <v>1</v>
      </c>
      <c r="D9" s="39" t="s">
        <v>27</v>
      </c>
      <c r="E9" s="3">
        <v>10</v>
      </c>
      <c r="F9" s="3">
        <v>89</v>
      </c>
      <c r="G9" s="3">
        <v>8.9</v>
      </c>
      <c r="H9" s="4">
        <v>0.3</v>
      </c>
      <c r="I9" s="5">
        <v>153136</v>
      </c>
      <c r="J9" s="5">
        <v>15314</v>
      </c>
      <c r="K9" s="4">
        <v>1.3049999999999999</v>
      </c>
      <c r="L9" s="4">
        <v>0</v>
      </c>
      <c r="M9" s="5">
        <v>761594</v>
      </c>
      <c r="N9" s="5">
        <v>199812</v>
      </c>
      <c r="O9" s="5">
        <v>190834.42</v>
      </c>
      <c r="P9" s="5">
        <v>323332</v>
      </c>
      <c r="Q9" s="4">
        <v>0.26200000000000001</v>
      </c>
      <c r="R9" s="4">
        <v>1.0469999999999999</v>
      </c>
      <c r="S9" s="18">
        <v>3.9910000000000001</v>
      </c>
      <c r="T9" s="10">
        <v>800415</v>
      </c>
      <c r="U9" s="10">
        <v>87482</v>
      </c>
      <c r="V9" s="11">
        <v>0.109</v>
      </c>
      <c r="W9" s="12">
        <f>IF(raceday_22_23[[#This Row],[Last Year Turnover]]&lt;&gt;0, raceday_22_23[[#This Row],[GBR/TO%]]-raceday_22_23[[#This Row],[Last Year GBR/TO%]], 0)</f>
        <v>0.15300000000000002</v>
      </c>
    </row>
    <row r="10" spans="1:23" x14ac:dyDescent="0.3">
      <c r="A10" s="8">
        <v>45515</v>
      </c>
      <c r="B10" s="39" t="s">
        <v>33</v>
      </c>
      <c r="C10" s="39" t="s">
        <v>84</v>
      </c>
      <c r="D10" s="39" t="s">
        <v>27</v>
      </c>
      <c r="E10" s="3">
        <v>8</v>
      </c>
      <c r="F10" s="3">
        <v>75</v>
      </c>
      <c r="G10" s="3">
        <v>9.4</v>
      </c>
      <c r="H10" s="4">
        <v>0.25</v>
      </c>
      <c r="I10" s="5">
        <v>80115</v>
      </c>
      <c r="J10" s="5">
        <v>10014</v>
      </c>
      <c r="K10" s="4">
        <v>0.90600000000000003</v>
      </c>
      <c r="L10" s="4">
        <v>0.25</v>
      </c>
      <c r="M10" s="5">
        <v>572774</v>
      </c>
      <c r="N10" s="5">
        <v>72612</v>
      </c>
      <c r="O10" s="5">
        <v>109800.24</v>
      </c>
      <c r="P10" s="5">
        <v>191343</v>
      </c>
      <c r="Q10" s="4">
        <v>0.127</v>
      </c>
      <c r="R10" s="4">
        <v>0.66100000000000003</v>
      </c>
      <c r="S10" s="18">
        <v>5.2169999999999996</v>
      </c>
      <c r="T10" s="10">
        <v>818411</v>
      </c>
      <c r="U10" s="10">
        <v>188685</v>
      </c>
      <c r="V10" s="11">
        <v>0.23100000000000001</v>
      </c>
      <c r="W10" s="12">
        <f>IF(raceday_22_23[[#This Row],[Last Year Turnover]]&lt;&gt;0, raceday_22_23[[#This Row],[GBR/TO%]]-raceday_22_23[[#This Row],[Last Year GBR/TO%]], 0)</f>
        <v>-0.10400000000000001</v>
      </c>
    </row>
    <row r="11" spans="1:23" x14ac:dyDescent="0.3">
      <c r="A11" s="8">
        <v>45517</v>
      </c>
      <c r="B11" s="39" t="s">
        <v>77</v>
      </c>
      <c r="C11" s="39" t="s">
        <v>74</v>
      </c>
      <c r="D11" s="39" t="s">
        <v>26</v>
      </c>
      <c r="E11" s="3">
        <v>7</v>
      </c>
      <c r="F11" s="3">
        <v>45</v>
      </c>
      <c r="G11" s="3">
        <v>6.4</v>
      </c>
      <c r="H11" s="4">
        <v>0.42899999999999999</v>
      </c>
      <c r="I11" s="5">
        <v>50540</v>
      </c>
      <c r="J11" s="5">
        <v>7220</v>
      </c>
      <c r="K11" s="4">
        <v>1.0089999999999999</v>
      </c>
      <c r="L11" s="4">
        <v>0</v>
      </c>
      <c r="M11" s="5">
        <v>221510</v>
      </c>
      <c r="N11" s="5">
        <v>51004</v>
      </c>
      <c r="O11" s="5">
        <v>75831.240000000005</v>
      </c>
      <c r="P11" s="5">
        <v>206999</v>
      </c>
      <c r="Q11" s="4">
        <v>0.23</v>
      </c>
      <c r="R11" s="4">
        <v>0.67300000000000004</v>
      </c>
      <c r="S11" s="18">
        <v>2.9209999999999998</v>
      </c>
      <c r="T11" s="10">
        <v>0</v>
      </c>
      <c r="U11" s="10">
        <v>0</v>
      </c>
      <c r="V11" s="11">
        <v>0</v>
      </c>
      <c r="W11" s="12">
        <f>IF(raceday_22_23[[#This Row],[Last Year Turnover]]&lt;&gt;0, raceday_22_23[[#This Row],[GBR/TO%]]-raceday_22_23[[#This Row],[Last Year GBR/TO%]], 0)</f>
        <v>0</v>
      </c>
    </row>
    <row r="12" spans="1:23" x14ac:dyDescent="0.3">
      <c r="A12" s="8">
        <v>45520</v>
      </c>
      <c r="B12" s="39" t="s">
        <v>32</v>
      </c>
      <c r="C12" s="39" t="s">
        <v>0</v>
      </c>
      <c r="D12" s="39" t="s">
        <v>26</v>
      </c>
      <c r="E12" s="3">
        <v>8</v>
      </c>
      <c r="F12" s="3">
        <v>62</v>
      </c>
      <c r="G12" s="3">
        <v>7.8</v>
      </c>
      <c r="H12" s="4">
        <v>0.375</v>
      </c>
      <c r="I12" s="5">
        <v>119462</v>
      </c>
      <c r="J12" s="5">
        <v>14933</v>
      </c>
      <c r="K12" s="4">
        <v>0.501</v>
      </c>
      <c r="L12" s="4">
        <v>0.125</v>
      </c>
      <c r="M12" s="5">
        <v>491474</v>
      </c>
      <c r="N12" s="5">
        <v>59812</v>
      </c>
      <c r="O12" s="5">
        <v>145763.13</v>
      </c>
      <c r="P12" s="5">
        <v>253063</v>
      </c>
      <c r="Q12" s="4">
        <v>0.122</v>
      </c>
      <c r="R12" s="4">
        <v>0.41</v>
      </c>
      <c r="S12" s="18">
        <v>3.3719999999999999</v>
      </c>
      <c r="T12" s="10">
        <v>580961</v>
      </c>
      <c r="U12" s="10">
        <v>137781</v>
      </c>
      <c r="V12" s="11">
        <v>0.23699999999999999</v>
      </c>
      <c r="W12" s="12">
        <f>IF(raceday_22_23[[#This Row],[Last Year Turnover]]&lt;&gt;0, raceday_22_23[[#This Row],[GBR/TO%]]-raceday_22_23[[#This Row],[Last Year GBR/TO%]], 0)</f>
        <v>-0.11499999999999999</v>
      </c>
    </row>
    <row r="13" spans="1:23" x14ac:dyDescent="0.3">
      <c r="A13" s="8">
        <v>45520</v>
      </c>
      <c r="B13" s="39" t="s">
        <v>32</v>
      </c>
      <c r="C13" s="39" t="s">
        <v>1</v>
      </c>
      <c r="D13" s="39" t="s">
        <v>27</v>
      </c>
      <c r="E13" s="3">
        <v>10</v>
      </c>
      <c r="F13" s="3">
        <v>88</v>
      </c>
      <c r="G13" s="3">
        <v>8.8000000000000007</v>
      </c>
      <c r="H13" s="4">
        <v>0.4</v>
      </c>
      <c r="I13" s="5">
        <v>139232</v>
      </c>
      <c r="J13" s="5">
        <v>13923</v>
      </c>
      <c r="K13" s="4">
        <v>1.61</v>
      </c>
      <c r="L13" s="4">
        <v>0</v>
      </c>
      <c r="M13" s="5">
        <v>832438</v>
      </c>
      <c r="N13" s="5">
        <v>224103</v>
      </c>
      <c r="O13" s="5">
        <v>176928.17</v>
      </c>
      <c r="P13" s="5">
        <v>321861</v>
      </c>
      <c r="Q13" s="4">
        <v>0.26900000000000002</v>
      </c>
      <c r="R13" s="4">
        <v>1.2669999999999999</v>
      </c>
      <c r="S13" s="18">
        <v>4.7050000000000001</v>
      </c>
      <c r="T13" s="10">
        <v>869712</v>
      </c>
      <c r="U13" s="10">
        <v>225097</v>
      </c>
      <c r="V13" s="11">
        <v>0.25900000000000001</v>
      </c>
      <c r="W13" s="12">
        <f>IF(raceday_22_23[[#This Row],[Last Year Turnover]]&lt;&gt;0, raceday_22_23[[#This Row],[GBR/TO%]]-raceday_22_23[[#This Row],[Last Year GBR/TO%]], 0)</f>
        <v>1.0000000000000009E-2</v>
      </c>
    </row>
    <row r="14" spans="1:23" x14ac:dyDescent="0.3">
      <c r="A14" s="8">
        <v>45522</v>
      </c>
      <c r="B14" s="39" t="s">
        <v>33</v>
      </c>
      <c r="C14" s="39" t="s">
        <v>86</v>
      </c>
      <c r="D14" s="39" t="s">
        <v>73</v>
      </c>
      <c r="E14" s="3">
        <v>10</v>
      </c>
      <c r="F14" s="3">
        <v>92</v>
      </c>
      <c r="G14" s="3">
        <v>9.1999999999999993</v>
      </c>
      <c r="H14" s="4">
        <v>0.3</v>
      </c>
      <c r="I14" s="5">
        <v>136406</v>
      </c>
      <c r="J14" s="5">
        <v>12490</v>
      </c>
      <c r="K14" s="4">
        <v>1.2490000000000001</v>
      </c>
      <c r="L14" s="4">
        <v>0.1</v>
      </c>
      <c r="M14" s="5">
        <v>777951</v>
      </c>
      <c r="N14" s="5">
        <v>170439</v>
      </c>
      <c r="O14" s="5">
        <v>142126.24</v>
      </c>
      <c r="P14" s="5">
        <v>176347</v>
      </c>
      <c r="Q14" s="4">
        <v>0.219</v>
      </c>
      <c r="R14" s="4">
        <v>1.1990000000000001</v>
      </c>
      <c r="S14" s="18">
        <v>5.4740000000000002</v>
      </c>
      <c r="T14" s="10">
        <v>905605</v>
      </c>
      <c r="U14" s="10">
        <v>189527</v>
      </c>
      <c r="V14" s="11">
        <v>0.20899999999999999</v>
      </c>
      <c r="W14" s="12">
        <f>IF(raceday_22_23[[#This Row],[Last Year Turnover]]&lt;&gt;0, raceday_22_23[[#This Row],[GBR/TO%]]-raceday_22_23[[#This Row],[Last Year GBR/TO%]], 0)</f>
        <v>1.0000000000000009E-2</v>
      </c>
    </row>
    <row r="15" spans="1:23" x14ac:dyDescent="0.3">
      <c r="A15" s="8">
        <v>45524</v>
      </c>
      <c r="B15" s="39" t="s">
        <v>77</v>
      </c>
      <c r="C15" s="39" t="s">
        <v>74</v>
      </c>
      <c r="D15" s="39" t="s">
        <v>26</v>
      </c>
      <c r="E15" s="3">
        <v>7</v>
      </c>
      <c r="F15" s="3">
        <v>50</v>
      </c>
      <c r="G15" s="3">
        <v>7.1</v>
      </c>
      <c r="H15" s="4">
        <v>0.42899999999999999</v>
      </c>
      <c r="I15" s="5">
        <v>51240</v>
      </c>
      <c r="J15" s="5">
        <v>7320</v>
      </c>
      <c r="K15" s="4">
        <v>1.085</v>
      </c>
      <c r="L15" s="4">
        <v>0.57099999999999995</v>
      </c>
      <c r="M15" s="5">
        <v>273381</v>
      </c>
      <c r="N15" s="5">
        <v>55589</v>
      </c>
      <c r="O15" s="5">
        <v>76636.240000000005</v>
      </c>
      <c r="P15" s="5">
        <v>216363</v>
      </c>
      <c r="Q15" s="4">
        <v>0.20300000000000001</v>
      </c>
      <c r="R15" s="4">
        <v>0.72499999999999998</v>
      </c>
      <c r="S15" s="18">
        <v>3.5670000000000002</v>
      </c>
      <c r="T15" s="10">
        <v>0</v>
      </c>
      <c r="U15" s="10">
        <v>0</v>
      </c>
      <c r="V15" s="11">
        <v>0</v>
      </c>
      <c r="W15" s="12">
        <f>IF(raceday_22_23[[#This Row],[Last Year Turnover]]&lt;&gt;0, raceday_22_23[[#This Row],[GBR/TO%]]-raceday_22_23[[#This Row],[Last Year GBR/TO%]], 0)</f>
        <v>0</v>
      </c>
    </row>
    <row r="16" spans="1:23" x14ac:dyDescent="0.3">
      <c r="A16" s="8">
        <v>45526</v>
      </c>
      <c r="B16" s="39" t="s">
        <v>31</v>
      </c>
      <c r="C16" s="39" t="s">
        <v>88</v>
      </c>
      <c r="D16" s="39" t="s">
        <v>73</v>
      </c>
      <c r="E16" s="3">
        <v>7</v>
      </c>
      <c r="F16" s="3">
        <v>60</v>
      </c>
      <c r="G16" s="3">
        <v>8.6</v>
      </c>
      <c r="H16" s="4">
        <v>0.28599999999999998</v>
      </c>
      <c r="I16" s="5">
        <v>77012</v>
      </c>
      <c r="J16" s="5">
        <v>11002</v>
      </c>
      <c r="K16" s="4">
        <v>0.371</v>
      </c>
      <c r="L16" s="4">
        <v>0</v>
      </c>
      <c r="M16" s="5">
        <v>349205</v>
      </c>
      <c r="N16" s="5">
        <v>28583</v>
      </c>
      <c r="O16" s="5">
        <v>107699.5</v>
      </c>
      <c r="P16" s="5">
        <v>109687</v>
      </c>
      <c r="Q16" s="4">
        <v>8.2000000000000003E-2</v>
      </c>
      <c r="R16" s="4">
        <v>0.26500000000000001</v>
      </c>
      <c r="S16" s="18">
        <v>3.242</v>
      </c>
      <c r="T16" s="10">
        <v>421878</v>
      </c>
      <c r="U16" s="10">
        <v>32896</v>
      </c>
      <c r="V16" s="11">
        <v>7.8E-2</v>
      </c>
      <c r="W16" s="12">
        <f>IF(raceday_22_23[[#This Row],[Last Year Turnover]]&lt;&gt;0, raceday_22_23[[#This Row],[GBR/TO%]]-raceday_22_23[[#This Row],[Last Year GBR/TO%]], 0)</f>
        <v>4.0000000000000036E-3</v>
      </c>
    </row>
    <row r="17" spans="1:23" x14ac:dyDescent="0.3">
      <c r="A17" s="8">
        <v>45527</v>
      </c>
      <c r="B17" s="39" t="s">
        <v>32</v>
      </c>
      <c r="C17" s="39" t="s">
        <v>0</v>
      </c>
      <c r="D17" s="39" t="s">
        <v>26</v>
      </c>
      <c r="E17" s="3">
        <v>9</v>
      </c>
      <c r="F17" s="3">
        <v>65</v>
      </c>
      <c r="G17" s="3">
        <v>7.2</v>
      </c>
      <c r="H17" s="4">
        <v>0.222</v>
      </c>
      <c r="I17" s="5">
        <v>138207</v>
      </c>
      <c r="J17" s="5">
        <v>15356</v>
      </c>
      <c r="K17" s="4">
        <v>-0.22800000000000001</v>
      </c>
      <c r="L17" s="4">
        <v>0</v>
      </c>
      <c r="M17" s="5">
        <v>481689</v>
      </c>
      <c r="N17" s="5">
        <v>-31572</v>
      </c>
      <c r="O17" s="5">
        <v>164613.13</v>
      </c>
      <c r="P17" s="5">
        <v>254850</v>
      </c>
      <c r="Q17" s="4">
        <v>-6.6000000000000003E-2</v>
      </c>
      <c r="R17" s="4">
        <v>-0.192</v>
      </c>
      <c r="S17" s="18">
        <v>2.9260000000000002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3">
      <c r="A18" s="8">
        <v>45527</v>
      </c>
      <c r="B18" s="39" t="s">
        <v>32</v>
      </c>
      <c r="C18" s="39" t="s">
        <v>1</v>
      </c>
      <c r="D18" s="39" t="s">
        <v>27</v>
      </c>
      <c r="E18" s="3">
        <v>10</v>
      </c>
      <c r="F18" s="3">
        <v>101</v>
      </c>
      <c r="G18" s="3">
        <v>10.1</v>
      </c>
      <c r="H18" s="4">
        <v>0.2</v>
      </c>
      <c r="I18" s="5">
        <v>187650</v>
      </c>
      <c r="J18" s="5">
        <v>18765</v>
      </c>
      <c r="K18" s="4">
        <v>0.14599999999999999</v>
      </c>
      <c r="L18" s="4">
        <v>0.1</v>
      </c>
      <c r="M18" s="5">
        <v>893430</v>
      </c>
      <c r="N18" s="5">
        <v>27474</v>
      </c>
      <c r="O18" s="5">
        <v>225609.42</v>
      </c>
      <c r="P18" s="5">
        <v>275318</v>
      </c>
      <c r="Q18" s="4">
        <v>3.1E-2</v>
      </c>
      <c r="R18" s="4">
        <v>0.122</v>
      </c>
      <c r="S18" s="18">
        <v>3.96</v>
      </c>
      <c r="T18" s="10">
        <v>945503</v>
      </c>
      <c r="U18" s="10">
        <v>221339</v>
      </c>
      <c r="V18" s="11">
        <v>0.23400000000000001</v>
      </c>
      <c r="W18" s="12">
        <f>IF(raceday_22_23[[#This Row],[Last Year Turnover]]&lt;&gt;0, raceday_22_23[[#This Row],[GBR/TO%]]-raceday_22_23[[#This Row],[Last Year GBR/TO%]], 0)</f>
        <v>-0.20300000000000001</v>
      </c>
    </row>
    <row r="19" spans="1:23" x14ac:dyDescent="0.3">
      <c r="A19" s="8">
        <v>45529</v>
      </c>
      <c r="B19" s="39" t="s">
        <v>33</v>
      </c>
      <c r="C19" s="39" t="s">
        <v>89</v>
      </c>
      <c r="D19" s="39" t="s">
        <v>27</v>
      </c>
      <c r="E19" s="3">
        <v>11</v>
      </c>
      <c r="F19" s="3">
        <v>102</v>
      </c>
      <c r="G19" s="3">
        <v>9.3000000000000007</v>
      </c>
      <c r="H19" s="4">
        <v>0.36399999999999999</v>
      </c>
      <c r="I19" s="5">
        <v>110978</v>
      </c>
      <c r="J19" s="5">
        <v>10089</v>
      </c>
      <c r="K19" s="4">
        <v>0.97199999999999998</v>
      </c>
      <c r="L19" s="4">
        <v>9.0999999999999998E-2</v>
      </c>
      <c r="M19" s="5">
        <v>742559</v>
      </c>
      <c r="N19" s="5">
        <v>107888</v>
      </c>
      <c r="O19" s="5">
        <v>143760.75</v>
      </c>
      <c r="P19" s="5">
        <v>172534</v>
      </c>
      <c r="Q19" s="4">
        <v>0.14499999999999999</v>
      </c>
      <c r="R19" s="4">
        <v>0.75</v>
      </c>
      <c r="S19" s="18">
        <v>5.165</v>
      </c>
      <c r="T19" s="10">
        <v>786047</v>
      </c>
      <c r="U19" s="10">
        <v>194159</v>
      </c>
      <c r="V19" s="11">
        <v>0.247</v>
      </c>
      <c r="W19" s="12">
        <f>IF(raceday_22_23[[#This Row],[Last Year Turnover]]&lt;&gt;0, raceday_22_23[[#This Row],[GBR/TO%]]-raceday_22_23[[#This Row],[Last Year GBR/TO%]], 0)</f>
        <v>-0.10200000000000001</v>
      </c>
    </row>
    <row r="20" spans="1:23" x14ac:dyDescent="0.3">
      <c r="A20" s="8">
        <v>45531</v>
      </c>
      <c r="B20" s="39" t="s">
        <v>77</v>
      </c>
      <c r="C20" s="39" t="s">
        <v>74</v>
      </c>
      <c r="D20" s="39" t="s">
        <v>26</v>
      </c>
      <c r="E20" s="3">
        <v>7</v>
      </c>
      <c r="F20" s="3">
        <v>59</v>
      </c>
      <c r="G20" s="3">
        <v>8.4</v>
      </c>
      <c r="H20" s="4">
        <v>0.42899999999999999</v>
      </c>
      <c r="I20" s="5">
        <v>52500</v>
      </c>
      <c r="J20" s="5">
        <v>7500</v>
      </c>
      <c r="K20" s="4">
        <v>0.83699999999999997</v>
      </c>
      <c r="L20" s="4">
        <v>0</v>
      </c>
      <c r="M20" s="5">
        <v>322340</v>
      </c>
      <c r="N20" s="5">
        <v>43950</v>
      </c>
      <c r="O20" s="5">
        <v>77686.240000000005</v>
      </c>
      <c r="P20" s="5">
        <v>194873</v>
      </c>
      <c r="Q20" s="4">
        <v>0.13600000000000001</v>
      </c>
      <c r="R20" s="4">
        <v>0.56599999999999995</v>
      </c>
      <c r="S20" s="18">
        <v>4.149</v>
      </c>
      <c r="T20" s="10">
        <v>0</v>
      </c>
      <c r="U20" s="10">
        <v>0</v>
      </c>
      <c r="V20" s="11">
        <v>0</v>
      </c>
      <c r="W20" s="12">
        <f>IF(raceday_22_23[[#This Row],[Last Year Turnover]]&lt;&gt;0, raceday_22_23[[#This Row],[GBR/TO%]]-raceday_22_23[[#This Row],[Last Year GBR/TO%]], 0)</f>
        <v>0</v>
      </c>
    </row>
    <row r="21" spans="1:23" x14ac:dyDescent="0.3">
      <c r="A21" s="8">
        <v>45533</v>
      </c>
      <c r="B21" s="39" t="s">
        <v>31</v>
      </c>
      <c r="C21" s="39" t="s">
        <v>72</v>
      </c>
      <c r="D21" s="39" t="s">
        <v>73</v>
      </c>
      <c r="E21" s="3">
        <v>10</v>
      </c>
      <c r="F21" s="3">
        <v>80</v>
      </c>
      <c r="G21" s="3">
        <v>8</v>
      </c>
      <c r="H21" s="4">
        <v>0.6</v>
      </c>
      <c r="I21" s="5">
        <v>106898</v>
      </c>
      <c r="J21" s="5">
        <v>10690</v>
      </c>
      <c r="K21" s="4">
        <v>0.97499999999999998</v>
      </c>
      <c r="L21" s="4">
        <v>0</v>
      </c>
      <c r="M21" s="5">
        <v>532857</v>
      </c>
      <c r="N21" s="5">
        <v>104182</v>
      </c>
      <c r="O21" s="5">
        <v>128998.34</v>
      </c>
      <c r="P21" s="5">
        <v>352923</v>
      </c>
      <c r="Q21" s="4">
        <v>0.19600000000000001</v>
      </c>
      <c r="R21" s="4">
        <v>0.80800000000000005</v>
      </c>
      <c r="S21" s="18">
        <v>4.1310000000000002</v>
      </c>
      <c r="T21" s="10">
        <v>411996</v>
      </c>
      <c r="U21" s="10">
        <v>37275</v>
      </c>
      <c r="V21" s="11">
        <v>0.09</v>
      </c>
      <c r="W21" s="12">
        <f>IF(raceday_22_23[[#This Row],[Last Year Turnover]]&lt;&gt;0, raceday_22_23[[#This Row],[GBR/TO%]]-raceday_22_23[[#This Row],[Last Year GBR/TO%]], 0)</f>
        <v>0.10600000000000001</v>
      </c>
    </row>
    <row r="22" spans="1:23" x14ac:dyDescent="0.3">
      <c r="A22" s="8">
        <v>45534</v>
      </c>
      <c r="B22" s="39" t="s">
        <v>32</v>
      </c>
      <c r="C22" s="39" t="s">
        <v>0</v>
      </c>
      <c r="D22" s="39" t="s">
        <v>26</v>
      </c>
      <c r="E22" s="3">
        <v>8</v>
      </c>
      <c r="F22" s="3">
        <v>64</v>
      </c>
      <c r="G22" s="3">
        <v>8</v>
      </c>
      <c r="H22" s="4">
        <v>0.5</v>
      </c>
      <c r="I22" s="5">
        <v>117897</v>
      </c>
      <c r="J22" s="5">
        <v>14737</v>
      </c>
      <c r="K22" s="4">
        <v>0.42899999999999999</v>
      </c>
      <c r="L22" s="4">
        <v>0.125</v>
      </c>
      <c r="M22" s="5">
        <v>464320</v>
      </c>
      <c r="N22" s="5">
        <v>50528</v>
      </c>
      <c r="O22" s="5">
        <v>147679.38</v>
      </c>
      <c r="P22" s="5">
        <v>139885</v>
      </c>
      <c r="Q22" s="4">
        <v>0.109</v>
      </c>
      <c r="R22" s="4">
        <v>0.34200000000000003</v>
      </c>
      <c r="S22" s="18">
        <v>3.1440000000000001</v>
      </c>
      <c r="T22" s="10">
        <v>0</v>
      </c>
      <c r="U22" s="10">
        <v>0</v>
      </c>
      <c r="V22" s="11">
        <v>0</v>
      </c>
      <c r="W22" s="12">
        <f>IF(raceday_22_23[[#This Row],[Last Year Turnover]]&lt;&gt;0, raceday_22_23[[#This Row],[GBR/TO%]]-raceday_22_23[[#This Row],[Last Year GBR/TO%]], 0)</f>
        <v>0</v>
      </c>
    </row>
    <row r="23" spans="1:23" x14ac:dyDescent="0.3">
      <c r="A23" s="8">
        <v>45534</v>
      </c>
      <c r="B23" s="39" t="s">
        <v>32</v>
      </c>
      <c r="C23" s="39" t="s">
        <v>1</v>
      </c>
      <c r="D23" s="39" t="s">
        <v>27</v>
      </c>
      <c r="E23" s="3">
        <v>10</v>
      </c>
      <c r="F23" s="3">
        <v>94</v>
      </c>
      <c r="G23" s="3">
        <v>9.4</v>
      </c>
      <c r="H23" s="4">
        <v>0.5</v>
      </c>
      <c r="I23" s="5">
        <v>147957</v>
      </c>
      <c r="J23" s="5">
        <v>14796</v>
      </c>
      <c r="K23" s="4">
        <v>0.78300000000000003</v>
      </c>
      <c r="L23" s="4">
        <v>0.1</v>
      </c>
      <c r="M23" s="5">
        <v>861544</v>
      </c>
      <c r="N23" s="5">
        <v>115897</v>
      </c>
      <c r="O23" s="5">
        <v>185758.17</v>
      </c>
      <c r="P23" s="5">
        <v>281850</v>
      </c>
      <c r="Q23" s="4">
        <v>0.13500000000000001</v>
      </c>
      <c r="R23" s="4">
        <v>0.624</v>
      </c>
      <c r="S23" s="18">
        <v>4.6379999999999999</v>
      </c>
      <c r="T23" s="10">
        <v>1022956</v>
      </c>
      <c r="U23" s="10">
        <v>265574</v>
      </c>
      <c r="V23" s="11">
        <v>0.26</v>
      </c>
      <c r="W23" s="12">
        <f>IF(raceday_22_23[[#This Row],[Last Year Turnover]]&lt;&gt;0, raceday_22_23[[#This Row],[GBR/TO%]]-raceday_22_23[[#This Row],[Last Year GBR/TO%]], 0)</f>
        <v>-0.125</v>
      </c>
    </row>
    <row r="24" spans="1:23" x14ac:dyDescent="0.3">
      <c r="A24" s="8">
        <v>45536</v>
      </c>
      <c r="B24" s="39" t="s">
        <v>33</v>
      </c>
      <c r="C24" s="39" t="s">
        <v>84</v>
      </c>
      <c r="D24" s="39" t="s">
        <v>27</v>
      </c>
      <c r="E24" s="3">
        <v>11</v>
      </c>
      <c r="F24" s="3">
        <v>112</v>
      </c>
      <c r="G24" s="3">
        <v>10.199999999999999</v>
      </c>
      <c r="H24" s="4">
        <v>0.45500000000000002</v>
      </c>
      <c r="I24" s="5">
        <v>114649</v>
      </c>
      <c r="J24" s="5">
        <v>10423</v>
      </c>
      <c r="K24" s="4">
        <v>1.204</v>
      </c>
      <c r="L24" s="4">
        <v>9.0999999999999998E-2</v>
      </c>
      <c r="M24" s="5">
        <v>1026437</v>
      </c>
      <c r="N24" s="5">
        <v>138019</v>
      </c>
      <c r="O24" s="5">
        <v>144230.24</v>
      </c>
      <c r="P24" s="5">
        <v>198277</v>
      </c>
      <c r="Q24" s="4">
        <v>0.13400000000000001</v>
      </c>
      <c r="R24" s="4">
        <v>0.95699999999999996</v>
      </c>
      <c r="S24" s="18">
        <v>7.117</v>
      </c>
      <c r="T24" s="10">
        <v>786759</v>
      </c>
      <c r="U24" s="10">
        <v>160723</v>
      </c>
      <c r="V24" s="11">
        <v>0.20399999999999999</v>
      </c>
      <c r="W24" s="12">
        <f>IF(raceday_22_23[[#This Row],[Last Year Turnover]]&lt;&gt;0, raceday_22_23[[#This Row],[GBR/TO%]]-raceday_22_23[[#This Row],[Last Year GBR/TO%]], 0)</f>
        <v>-6.9999999999999979E-2</v>
      </c>
    </row>
    <row r="25" spans="1:23" x14ac:dyDescent="0.3">
      <c r="A25" s="8">
        <v>45538</v>
      </c>
      <c r="B25" s="39" t="s">
        <v>77</v>
      </c>
      <c r="C25" s="39" t="s">
        <v>74</v>
      </c>
      <c r="D25" s="39" t="s">
        <v>26</v>
      </c>
      <c r="E25" s="3">
        <v>6</v>
      </c>
      <c r="F25" s="3">
        <v>48</v>
      </c>
      <c r="G25" s="3">
        <v>8</v>
      </c>
      <c r="H25" s="4">
        <v>0.33300000000000002</v>
      </c>
      <c r="I25" s="5">
        <v>44640</v>
      </c>
      <c r="J25" s="5">
        <v>7440</v>
      </c>
      <c r="K25" s="4">
        <v>1.8420000000000001</v>
      </c>
      <c r="L25" s="4">
        <v>0</v>
      </c>
      <c r="M25" s="5">
        <v>273577</v>
      </c>
      <c r="N25" s="5">
        <v>82223</v>
      </c>
      <c r="O25" s="5">
        <v>69931.240000000005</v>
      </c>
      <c r="P25" s="5">
        <v>156401</v>
      </c>
      <c r="Q25" s="4">
        <v>0.30099999999999999</v>
      </c>
      <c r="R25" s="4">
        <v>1.1759999999999999</v>
      </c>
      <c r="S25" s="18">
        <v>3.9119999999999999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3">
      <c r="A26" s="8">
        <v>45540</v>
      </c>
      <c r="B26" s="39" t="s">
        <v>31</v>
      </c>
      <c r="C26" s="39" t="s">
        <v>90</v>
      </c>
      <c r="D26" s="39" t="s">
        <v>73</v>
      </c>
      <c r="E26" s="3">
        <v>8</v>
      </c>
      <c r="F26" s="3">
        <v>74</v>
      </c>
      <c r="G26" s="3">
        <v>9.1999999999999993</v>
      </c>
      <c r="H26" s="4">
        <v>0.25</v>
      </c>
      <c r="I26" s="5">
        <v>89363</v>
      </c>
      <c r="J26" s="5">
        <v>11170</v>
      </c>
      <c r="K26" s="4">
        <v>1.1379999999999999</v>
      </c>
      <c r="L26" s="4">
        <v>0</v>
      </c>
      <c r="M26" s="5">
        <v>480642</v>
      </c>
      <c r="N26" s="5">
        <v>101686</v>
      </c>
      <c r="O26" s="5">
        <v>124644.2</v>
      </c>
      <c r="P26" s="5">
        <v>177931</v>
      </c>
      <c r="Q26" s="4">
        <v>0.21199999999999999</v>
      </c>
      <c r="R26" s="4">
        <v>0.81599999999999995</v>
      </c>
      <c r="S26" s="18">
        <v>3.8559999999999999</v>
      </c>
      <c r="T26" s="10">
        <v>467922</v>
      </c>
      <c r="U26" s="10">
        <v>100234</v>
      </c>
      <c r="V26" s="11">
        <v>0.214</v>
      </c>
      <c r="W26" s="12">
        <f>IF(raceday_22_23[[#This Row],[Last Year Turnover]]&lt;&gt;0, raceday_22_23[[#This Row],[GBR/TO%]]-raceday_22_23[[#This Row],[Last Year GBR/TO%]], 0)</f>
        <v>-2.0000000000000018E-3</v>
      </c>
    </row>
    <row r="27" spans="1:23" x14ac:dyDescent="0.3">
      <c r="A27" s="8">
        <v>45541</v>
      </c>
      <c r="B27" s="39" t="s">
        <v>32</v>
      </c>
      <c r="C27" s="39" t="s">
        <v>1</v>
      </c>
      <c r="D27" s="39" t="s">
        <v>27</v>
      </c>
      <c r="E27" s="3">
        <v>10</v>
      </c>
      <c r="F27" s="3">
        <v>100</v>
      </c>
      <c r="G27" s="3">
        <v>10</v>
      </c>
      <c r="H27" s="4">
        <v>0.5</v>
      </c>
      <c r="I27" s="5">
        <v>221305</v>
      </c>
      <c r="J27" s="5">
        <v>22130</v>
      </c>
      <c r="K27" s="4">
        <v>0.95599999999999996</v>
      </c>
      <c r="L27" s="4">
        <v>0.1</v>
      </c>
      <c r="M27" s="5">
        <v>1093806</v>
      </c>
      <c r="N27" s="5">
        <v>211595</v>
      </c>
      <c r="O27" s="5">
        <v>259001.92</v>
      </c>
      <c r="P27" s="5">
        <v>332236</v>
      </c>
      <c r="Q27" s="4">
        <v>0.193</v>
      </c>
      <c r="R27" s="4">
        <v>0.81699999999999995</v>
      </c>
      <c r="S27" s="18">
        <v>4.2229999999999999</v>
      </c>
      <c r="T27" s="10">
        <v>1086914</v>
      </c>
      <c r="U27" s="10">
        <v>268511</v>
      </c>
      <c r="V27" s="11">
        <v>0.247</v>
      </c>
      <c r="W27" s="12">
        <f>IF(raceday_22_23[[#This Row],[Last Year Turnover]]&lt;&gt;0, raceday_22_23[[#This Row],[GBR/TO%]]-raceday_22_23[[#This Row],[Last Year GBR/TO%]], 0)</f>
        <v>-5.3999999999999992E-2</v>
      </c>
    </row>
    <row r="28" spans="1:23" x14ac:dyDescent="0.3">
      <c r="A28" s="8">
        <v>45541</v>
      </c>
      <c r="B28" s="39" t="s">
        <v>32</v>
      </c>
      <c r="C28" s="39" t="s">
        <v>0</v>
      </c>
      <c r="D28" s="39" t="s">
        <v>26</v>
      </c>
      <c r="E28" s="3">
        <v>8</v>
      </c>
      <c r="F28" s="3">
        <v>74</v>
      </c>
      <c r="G28" s="3">
        <v>9.1999999999999993</v>
      </c>
      <c r="H28" s="4">
        <v>0</v>
      </c>
      <c r="I28" s="5">
        <v>169667</v>
      </c>
      <c r="J28" s="5">
        <v>21208</v>
      </c>
      <c r="K28" s="4">
        <v>0.78700000000000003</v>
      </c>
      <c r="L28" s="4">
        <v>0</v>
      </c>
      <c r="M28" s="5">
        <v>591824</v>
      </c>
      <c r="N28" s="5">
        <v>133571</v>
      </c>
      <c r="O28" s="5">
        <v>196073.13</v>
      </c>
      <c r="P28" s="5">
        <v>249819</v>
      </c>
      <c r="Q28" s="4">
        <v>0.22600000000000001</v>
      </c>
      <c r="R28" s="4">
        <v>0.68100000000000005</v>
      </c>
      <c r="S28" s="18">
        <v>3.0179999999999998</v>
      </c>
      <c r="T28" s="10">
        <v>0</v>
      </c>
      <c r="U28" s="10">
        <v>0</v>
      </c>
      <c r="V28" s="11">
        <v>0</v>
      </c>
      <c r="W28" s="12">
        <f>IF(raceday_22_23[[#This Row],[Last Year Turnover]]&lt;&gt;0, raceday_22_23[[#This Row],[GBR/TO%]]-raceday_22_23[[#This Row],[Last Year GBR/TO%]], 0)</f>
        <v>0</v>
      </c>
    </row>
    <row r="29" spans="1:23" x14ac:dyDescent="0.3">
      <c r="A29" s="8">
        <v>45543</v>
      </c>
      <c r="B29" s="39" t="s">
        <v>33</v>
      </c>
      <c r="C29" s="39" t="s">
        <v>91</v>
      </c>
      <c r="D29" s="39" t="s">
        <v>27</v>
      </c>
      <c r="E29" s="3">
        <v>12</v>
      </c>
      <c r="F29" s="3">
        <v>153</v>
      </c>
      <c r="G29" s="3">
        <v>12.8</v>
      </c>
      <c r="H29" s="4">
        <v>8.3000000000000004E-2</v>
      </c>
      <c r="I29" s="5">
        <v>136821</v>
      </c>
      <c r="J29" s="5">
        <v>11402</v>
      </c>
      <c r="K29" s="4">
        <v>1.8580000000000001</v>
      </c>
      <c r="L29" s="4">
        <v>0.16700000000000001</v>
      </c>
      <c r="M29" s="5">
        <v>1105528</v>
      </c>
      <c r="N29" s="5">
        <v>254196</v>
      </c>
      <c r="O29" s="5">
        <v>164576.9</v>
      </c>
      <c r="P29" s="5">
        <v>249468</v>
      </c>
      <c r="Q29" s="4">
        <v>0.23</v>
      </c>
      <c r="R29" s="4">
        <v>1.5449999999999999</v>
      </c>
      <c r="S29" s="18">
        <v>6.7169999999999996</v>
      </c>
      <c r="T29" s="10">
        <v>1045105</v>
      </c>
      <c r="U29" s="10">
        <v>241066</v>
      </c>
      <c r="V29" s="11">
        <v>0.23100000000000001</v>
      </c>
      <c r="W29" s="12">
        <f>IF(raceday_22_23[[#This Row],[Last Year Turnover]]&lt;&gt;0, raceday_22_23[[#This Row],[GBR/TO%]]-raceday_22_23[[#This Row],[Last Year GBR/TO%]], 0)</f>
        <v>-1.0000000000000009E-3</v>
      </c>
    </row>
    <row r="30" spans="1:23" x14ac:dyDescent="0.3">
      <c r="A30" s="8">
        <v>45545</v>
      </c>
      <c r="B30" s="39" t="s">
        <v>77</v>
      </c>
      <c r="C30" s="39" t="s">
        <v>74</v>
      </c>
      <c r="D30" s="39" t="s">
        <v>26</v>
      </c>
      <c r="E30" s="3">
        <v>8</v>
      </c>
      <c r="F30" s="3">
        <v>67</v>
      </c>
      <c r="G30" s="3">
        <v>8.4</v>
      </c>
      <c r="H30" s="4">
        <v>0.375</v>
      </c>
      <c r="I30" s="5">
        <v>59940</v>
      </c>
      <c r="J30" s="5">
        <v>7492</v>
      </c>
      <c r="K30" s="4">
        <v>0.67800000000000005</v>
      </c>
      <c r="L30" s="4">
        <v>0</v>
      </c>
      <c r="M30" s="5">
        <v>331698</v>
      </c>
      <c r="N30" s="5">
        <v>40662</v>
      </c>
      <c r="O30" s="5">
        <v>85126.24</v>
      </c>
      <c r="P30" s="5">
        <v>178386</v>
      </c>
      <c r="Q30" s="4">
        <v>0.123</v>
      </c>
      <c r="R30" s="4">
        <v>0.47799999999999998</v>
      </c>
      <c r="S30" s="18">
        <v>3.8969999999999998</v>
      </c>
      <c r="T30" s="10">
        <v>0</v>
      </c>
      <c r="U30" s="10">
        <v>0</v>
      </c>
      <c r="V30" s="11">
        <v>0</v>
      </c>
      <c r="W30" s="12">
        <f>IF(raceday_22_23[[#This Row],[Last Year Turnover]]&lt;&gt;0, raceday_22_23[[#This Row],[GBR/TO%]]-raceday_22_23[[#This Row],[Last Year GBR/TO%]], 0)</f>
        <v>0</v>
      </c>
    </row>
    <row r="31" spans="1:23" x14ac:dyDescent="0.3">
      <c r="A31" s="8">
        <v>45547</v>
      </c>
      <c r="B31" s="39" t="s">
        <v>31</v>
      </c>
      <c r="C31" s="39" t="s">
        <v>85</v>
      </c>
      <c r="D31" s="39" t="s">
        <v>73</v>
      </c>
      <c r="E31" s="3">
        <v>8</v>
      </c>
      <c r="F31" s="3">
        <v>64</v>
      </c>
      <c r="G31" s="3">
        <v>8</v>
      </c>
      <c r="H31" s="4">
        <v>0.25</v>
      </c>
      <c r="I31" s="5">
        <v>85612</v>
      </c>
      <c r="J31" s="5">
        <v>10702</v>
      </c>
      <c r="K31" s="4">
        <v>1.1970000000000001</v>
      </c>
      <c r="L31" s="4">
        <v>0</v>
      </c>
      <c r="M31" s="5">
        <v>386291</v>
      </c>
      <c r="N31" s="5">
        <v>102454</v>
      </c>
      <c r="O31" s="5">
        <v>110440.36</v>
      </c>
      <c r="P31" s="5">
        <v>166901</v>
      </c>
      <c r="Q31" s="4">
        <v>0.26500000000000001</v>
      </c>
      <c r="R31" s="4">
        <v>0.92800000000000005</v>
      </c>
      <c r="S31" s="18">
        <v>3.4980000000000002</v>
      </c>
      <c r="T31" s="10">
        <v>338213</v>
      </c>
      <c r="U31" s="10">
        <v>58631</v>
      </c>
      <c r="V31" s="11">
        <v>0.17299999999999999</v>
      </c>
      <c r="W31" s="12">
        <f>IF(raceday_22_23[[#This Row],[Last Year Turnover]]&lt;&gt;0, raceday_22_23[[#This Row],[GBR/TO%]]-raceday_22_23[[#This Row],[Last Year GBR/TO%]], 0)</f>
        <v>9.2000000000000026E-2</v>
      </c>
    </row>
    <row r="32" spans="1:23" x14ac:dyDescent="0.3">
      <c r="A32" s="8">
        <v>45548</v>
      </c>
      <c r="B32" s="39" t="s">
        <v>32</v>
      </c>
      <c r="C32" s="39" t="s">
        <v>0</v>
      </c>
      <c r="D32" s="39" t="s">
        <v>26</v>
      </c>
      <c r="E32" s="3">
        <v>10</v>
      </c>
      <c r="F32" s="3">
        <v>75</v>
      </c>
      <c r="G32" s="3">
        <v>7.5</v>
      </c>
      <c r="H32" s="4">
        <v>0.3</v>
      </c>
      <c r="I32" s="5">
        <v>187129</v>
      </c>
      <c r="J32" s="5">
        <v>18713</v>
      </c>
      <c r="K32" s="4">
        <v>0.49</v>
      </c>
      <c r="L32" s="4">
        <v>0.1</v>
      </c>
      <c r="M32" s="5">
        <v>649506</v>
      </c>
      <c r="N32" s="5">
        <v>91734</v>
      </c>
      <c r="O32" s="5">
        <v>213535.63</v>
      </c>
      <c r="P32" s="5">
        <v>291951</v>
      </c>
      <c r="Q32" s="4">
        <v>0.14099999999999999</v>
      </c>
      <c r="R32" s="4">
        <v>0.43</v>
      </c>
      <c r="S32" s="18">
        <v>3.0419999999999998</v>
      </c>
      <c r="T32" s="10">
        <v>661998</v>
      </c>
      <c r="U32" s="10">
        <v>155789</v>
      </c>
      <c r="V32" s="11">
        <v>0.23499999999999999</v>
      </c>
      <c r="W32" s="12">
        <f>IF(raceday_22_23[[#This Row],[Last Year Turnover]]&lt;&gt;0, raceday_22_23[[#This Row],[GBR/TO%]]-raceday_22_23[[#This Row],[Last Year GBR/TO%]], 0)</f>
        <v>-9.4E-2</v>
      </c>
    </row>
    <row r="33" spans="1:23" x14ac:dyDescent="0.3">
      <c r="A33" s="8">
        <v>45548</v>
      </c>
      <c r="B33" s="39" t="s">
        <v>32</v>
      </c>
      <c r="C33" s="39" t="s">
        <v>1</v>
      </c>
      <c r="D33" s="39" t="s">
        <v>27</v>
      </c>
      <c r="E33" s="3">
        <v>11</v>
      </c>
      <c r="F33" s="3">
        <v>109</v>
      </c>
      <c r="G33" s="3">
        <v>9.9</v>
      </c>
      <c r="H33" s="4">
        <v>0.45500000000000002</v>
      </c>
      <c r="I33" s="5">
        <v>224386</v>
      </c>
      <c r="J33" s="5">
        <v>20399</v>
      </c>
      <c r="K33" s="4">
        <v>0.12</v>
      </c>
      <c r="L33" s="4">
        <v>0.182</v>
      </c>
      <c r="M33" s="5">
        <v>916001</v>
      </c>
      <c r="N33" s="5">
        <v>26882</v>
      </c>
      <c r="O33" s="5">
        <v>262291.92</v>
      </c>
      <c r="P33" s="5">
        <v>385680</v>
      </c>
      <c r="Q33" s="4">
        <v>2.9000000000000001E-2</v>
      </c>
      <c r="R33" s="4">
        <v>0.10199999999999999</v>
      </c>
      <c r="S33" s="18">
        <v>3.492</v>
      </c>
      <c r="T33" s="10">
        <v>899965</v>
      </c>
      <c r="U33" s="10">
        <v>240848</v>
      </c>
      <c r="V33" s="11">
        <v>0.26800000000000002</v>
      </c>
      <c r="W33" s="12">
        <f>IF(raceday_22_23[[#This Row],[Last Year Turnover]]&lt;&gt;0, raceday_22_23[[#This Row],[GBR/TO%]]-raceday_22_23[[#This Row],[Last Year GBR/TO%]], 0)</f>
        <v>-0.23900000000000002</v>
      </c>
    </row>
    <row r="34" spans="1:23" x14ac:dyDescent="0.3">
      <c r="A34" s="8">
        <v>45550</v>
      </c>
      <c r="B34" s="39" t="s">
        <v>33</v>
      </c>
      <c r="C34" s="39" t="s">
        <v>92</v>
      </c>
      <c r="D34" s="39" t="s">
        <v>73</v>
      </c>
      <c r="E34" s="3">
        <v>10</v>
      </c>
      <c r="F34" s="3">
        <v>94</v>
      </c>
      <c r="G34" s="3">
        <v>9.4</v>
      </c>
      <c r="H34" s="4">
        <v>0.4</v>
      </c>
      <c r="I34" s="5">
        <v>197637</v>
      </c>
      <c r="J34" s="5">
        <v>19764</v>
      </c>
      <c r="K34" s="4">
        <v>0.878</v>
      </c>
      <c r="L34" s="4">
        <v>0.3</v>
      </c>
      <c r="M34" s="5">
        <v>875993</v>
      </c>
      <c r="N34" s="5">
        <v>173540</v>
      </c>
      <c r="O34" s="5">
        <v>223498.7</v>
      </c>
      <c r="P34" s="5">
        <v>228653</v>
      </c>
      <c r="Q34" s="4">
        <v>0.19800000000000001</v>
      </c>
      <c r="R34" s="4">
        <v>0.77600000000000002</v>
      </c>
      <c r="S34" s="18">
        <v>3.919</v>
      </c>
      <c r="T34" s="10">
        <v>918411</v>
      </c>
      <c r="U34" s="10">
        <v>163275</v>
      </c>
      <c r="V34" s="11">
        <v>0.17799999999999999</v>
      </c>
      <c r="W34" s="12">
        <f>IF(raceday_22_23[[#This Row],[Last Year Turnover]]&lt;&gt;0, raceday_22_23[[#This Row],[GBR/TO%]]-raceday_22_23[[#This Row],[Last Year GBR/TO%]], 0)</f>
        <v>2.0000000000000018E-2</v>
      </c>
    </row>
    <row r="35" spans="1:23" x14ac:dyDescent="0.3">
      <c r="A35" s="8">
        <v>45552</v>
      </c>
      <c r="B35" s="39" t="s">
        <v>77</v>
      </c>
      <c r="C35" s="39" t="s">
        <v>74</v>
      </c>
      <c r="D35" s="39" t="s">
        <v>26</v>
      </c>
      <c r="E35" s="3">
        <v>6</v>
      </c>
      <c r="F35" s="3">
        <v>43</v>
      </c>
      <c r="G35" s="3">
        <v>7.2</v>
      </c>
      <c r="H35" s="4">
        <v>0.5</v>
      </c>
      <c r="I35" s="5">
        <v>43940</v>
      </c>
      <c r="J35" s="5">
        <v>7323</v>
      </c>
      <c r="K35" s="4">
        <v>1.4510000000000001</v>
      </c>
      <c r="L35" s="4">
        <v>0</v>
      </c>
      <c r="M35" s="5">
        <v>279573</v>
      </c>
      <c r="N35" s="5">
        <v>63751</v>
      </c>
      <c r="O35" s="5">
        <v>69441.240000000005</v>
      </c>
      <c r="P35" s="5">
        <v>103611</v>
      </c>
      <c r="Q35" s="4">
        <v>0.22800000000000001</v>
      </c>
      <c r="R35" s="4">
        <v>0.91800000000000004</v>
      </c>
      <c r="S35" s="18">
        <v>4.0259999999999998</v>
      </c>
      <c r="T35" s="10">
        <v>0</v>
      </c>
      <c r="U35" s="10">
        <v>0</v>
      </c>
      <c r="V35" s="11">
        <v>0</v>
      </c>
      <c r="W35" s="12">
        <f>IF(raceday_22_23[[#This Row],[Last Year Turnover]]&lt;&gt;0, raceday_22_23[[#This Row],[GBR/TO%]]-raceday_22_23[[#This Row],[Last Year GBR/TO%]], 0)</f>
        <v>0</v>
      </c>
    </row>
    <row r="36" spans="1:23" x14ac:dyDescent="0.3">
      <c r="A36" s="8">
        <v>45554</v>
      </c>
      <c r="B36" s="39" t="s">
        <v>31</v>
      </c>
      <c r="C36" s="39" t="s">
        <v>72</v>
      </c>
      <c r="D36" s="39" t="s">
        <v>73</v>
      </c>
      <c r="E36" s="3">
        <v>9</v>
      </c>
      <c r="F36" s="3">
        <v>77</v>
      </c>
      <c r="G36" s="3">
        <v>8.6</v>
      </c>
      <c r="H36" s="4">
        <v>0.222</v>
      </c>
      <c r="I36" s="5">
        <v>102333</v>
      </c>
      <c r="J36" s="5">
        <v>11370</v>
      </c>
      <c r="K36" s="4">
        <v>1.613</v>
      </c>
      <c r="L36" s="4">
        <v>0</v>
      </c>
      <c r="M36" s="5">
        <v>533078</v>
      </c>
      <c r="N36" s="5">
        <v>165051</v>
      </c>
      <c r="O36" s="5">
        <v>124433.34</v>
      </c>
      <c r="P36" s="5">
        <v>246482</v>
      </c>
      <c r="Q36" s="4">
        <v>0.31</v>
      </c>
      <c r="R36" s="4">
        <v>1.3260000000000001</v>
      </c>
      <c r="S36" s="18">
        <v>4.2839999999999998</v>
      </c>
      <c r="T36" s="10">
        <v>527184</v>
      </c>
      <c r="U36" s="10">
        <v>112760</v>
      </c>
      <c r="V36" s="11">
        <v>0.214</v>
      </c>
      <c r="W36" s="12">
        <f>IF(raceday_22_23[[#This Row],[Last Year Turnover]]&lt;&gt;0, raceday_22_23[[#This Row],[GBR/TO%]]-raceday_22_23[[#This Row],[Last Year GBR/TO%]], 0)</f>
        <v>9.6000000000000002E-2</v>
      </c>
    </row>
    <row r="37" spans="1:23" x14ac:dyDescent="0.3">
      <c r="A37" s="8">
        <v>45555</v>
      </c>
      <c r="B37" s="39" t="s">
        <v>32</v>
      </c>
      <c r="C37" s="39" t="s">
        <v>1</v>
      </c>
      <c r="D37" s="39" t="s">
        <v>27</v>
      </c>
      <c r="E37" s="3">
        <v>10</v>
      </c>
      <c r="F37" s="3">
        <v>112</v>
      </c>
      <c r="G37" s="3">
        <v>11.2</v>
      </c>
      <c r="H37" s="4">
        <v>0.3</v>
      </c>
      <c r="I37" s="5">
        <v>227725</v>
      </c>
      <c r="J37" s="5">
        <v>22772</v>
      </c>
      <c r="K37" s="4">
        <v>1.2609999999999999</v>
      </c>
      <c r="L37" s="4">
        <v>0.4</v>
      </c>
      <c r="M37" s="5">
        <v>1181816</v>
      </c>
      <c r="N37" s="5">
        <v>287195</v>
      </c>
      <c r="O37" s="5">
        <v>265719.42</v>
      </c>
      <c r="P37" s="5">
        <v>496788</v>
      </c>
      <c r="Q37" s="4">
        <v>0.24299999999999999</v>
      </c>
      <c r="R37" s="4">
        <v>1.081</v>
      </c>
      <c r="S37" s="18">
        <v>4.4480000000000004</v>
      </c>
      <c r="T37" s="10">
        <v>972292</v>
      </c>
      <c r="U37" s="10">
        <v>231681</v>
      </c>
      <c r="V37" s="11">
        <v>0.23799999999999999</v>
      </c>
      <c r="W37" s="12">
        <f>IF(raceday_22_23[[#This Row],[Last Year Turnover]]&lt;&gt;0, raceday_22_23[[#This Row],[GBR/TO%]]-raceday_22_23[[#This Row],[Last Year GBR/TO%]], 0)</f>
        <v>5.0000000000000044E-3</v>
      </c>
    </row>
    <row r="38" spans="1:23" x14ac:dyDescent="0.3">
      <c r="A38" s="8">
        <v>45556</v>
      </c>
      <c r="B38" s="39" t="s">
        <v>95</v>
      </c>
      <c r="C38" s="39" t="s">
        <v>0</v>
      </c>
      <c r="D38" s="39" t="s">
        <v>26</v>
      </c>
      <c r="E38" s="3">
        <v>10</v>
      </c>
      <c r="F38" s="3">
        <v>84</v>
      </c>
      <c r="G38" s="3">
        <v>8.4</v>
      </c>
      <c r="H38" s="4">
        <v>0.3</v>
      </c>
      <c r="I38" s="5">
        <v>281884</v>
      </c>
      <c r="J38" s="5">
        <v>28188</v>
      </c>
      <c r="K38" s="4">
        <v>0.42299999999999999</v>
      </c>
      <c r="L38" s="4">
        <v>0</v>
      </c>
      <c r="M38" s="5">
        <v>566245</v>
      </c>
      <c r="N38" s="5">
        <v>119253</v>
      </c>
      <c r="O38" s="5">
        <v>308184.88</v>
      </c>
      <c r="P38" s="5">
        <v>134303</v>
      </c>
      <c r="Q38" s="4">
        <v>0.21099999999999999</v>
      </c>
      <c r="R38" s="4">
        <v>0.38700000000000001</v>
      </c>
      <c r="S38" s="18">
        <v>1.837</v>
      </c>
      <c r="T38" s="10">
        <v>904924</v>
      </c>
      <c r="U38" s="10">
        <v>194016</v>
      </c>
      <c r="V38" s="11">
        <v>0.214</v>
      </c>
      <c r="W38" s="12">
        <f>IF(raceday_22_23[[#This Row],[Last Year Turnover]]&lt;&gt;0, raceday_22_23[[#This Row],[GBR/TO%]]-raceday_22_23[[#This Row],[Last Year GBR/TO%]], 0)</f>
        <v>-3.0000000000000027E-3</v>
      </c>
    </row>
    <row r="39" spans="1:23" x14ac:dyDescent="0.3">
      <c r="A39" s="8">
        <v>45557</v>
      </c>
      <c r="B39" s="39" t="s">
        <v>33</v>
      </c>
      <c r="C39" s="39" t="s">
        <v>93</v>
      </c>
      <c r="D39" s="39" t="s">
        <v>27</v>
      </c>
      <c r="E39" s="3">
        <v>12</v>
      </c>
      <c r="F39" s="3">
        <v>151</v>
      </c>
      <c r="G39" s="3">
        <v>12.6</v>
      </c>
      <c r="H39" s="4">
        <v>0.16700000000000001</v>
      </c>
      <c r="I39" s="5">
        <v>167943</v>
      </c>
      <c r="J39" s="5">
        <v>13995</v>
      </c>
      <c r="K39" s="4">
        <v>0.95199999999999996</v>
      </c>
      <c r="L39" s="4">
        <v>0.16700000000000001</v>
      </c>
      <c r="M39" s="5">
        <v>1097283</v>
      </c>
      <c r="N39" s="5">
        <v>159948</v>
      </c>
      <c r="O39" s="5">
        <v>212629.09</v>
      </c>
      <c r="P39" s="5">
        <v>264304</v>
      </c>
      <c r="Q39" s="4">
        <v>0.14599999999999999</v>
      </c>
      <c r="R39" s="4">
        <v>0.752</v>
      </c>
      <c r="S39" s="18">
        <v>5.1609999999999996</v>
      </c>
      <c r="T39" s="10">
        <v>1204455</v>
      </c>
      <c r="U39" s="10">
        <v>226749</v>
      </c>
      <c r="V39" s="11">
        <v>0.188</v>
      </c>
      <c r="W39" s="12">
        <f>IF(raceday_22_23[[#This Row],[Last Year Turnover]]&lt;&gt;0, raceday_22_23[[#This Row],[GBR/TO%]]-raceday_22_23[[#This Row],[Last Year GBR/TO%]], 0)</f>
        <v>-4.200000000000001E-2</v>
      </c>
    </row>
    <row r="40" spans="1:23" x14ac:dyDescent="0.3">
      <c r="A40" s="8">
        <v>45559</v>
      </c>
      <c r="B40" s="39" t="s">
        <v>77</v>
      </c>
      <c r="C40" s="39" t="s">
        <v>74</v>
      </c>
      <c r="D40" s="39" t="s">
        <v>26</v>
      </c>
      <c r="E40" s="3">
        <v>8</v>
      </c>
      <c r="F40" s="3">
        <v>66</v>
      </c>
      <c r="G40" s="3">
        <v>8.1999999999999993</v>
      </c>
      <c r="H40" s="4">
        <v>0.375</v>
      </c>
      <c r="I40" s="5">
        <v>59800</v>
      </c>
      <c r="J40" s="5">
        <v>7475</v>
      </c>
      <c r="K40" s="4">
        <v>0.23400000000000001</v>
      </c>
      <c r="L40" s="4">
        <v>0.125</v>
      </c>
      <c r="M40" s="5">
        <v>349161</v>
      </c>
      <c r="N40" s="5">
        <v>13988</v>
      </c>
      <c r="O40" s="5">
        <v>84986.240000000005</v>
      </c>
      <c r="P40" s="5">
        <v>204647</v>
      </c>
      <c r="Q40" s="4">
        <v>0.04</v>
      </c>
      <c r="R40" s="4">
        <v>0.16500000000000001</v>
      </c>
      <c r="S40" s="18">
        <v>4.1079999999999997</v>
      </c>
      <c r="T40" s="10">
        <v>0</v>
      </c>
      <c r="U40" s="10">
        <v>0</v>
      </c>
      <c r="V40" s="11">
        <v>0</v>
      </c>
      <c r="W40" s="12">
        <f>IF(raceday_22_23[[#This Row],[Last Year Turnover]]&lt;&gt;0, raceday_22_23[[#This Row],[GBR/TO%]]-raceday_22_23[[#This Row],[Last Year GBR/TO%]], 0)</f>
        <v>0</v>
      </c>
    </row>
    <row r="41" spans="1:23" x14ac:dyDescent="0.3">
      <c r="A41" s="8">
        <v>45561</v>
      </c>
      <c r="B41" s="39" t="s">
        <v>31</v>
      </c>
      <c r="C41" s="39" t="s">
        <v>88</v>
      </c>
      <c r="D41" s="39" t="s">
        <v>73</v>
      </c>
      <c r="E41" s="3">
        <v>9</v>
      </c>
      <c r="F41" s="3">
        <v>74</v>
      </c>
      <c r="G41" s="3">
        <v>8.1999999999999993</v>
      </c>
      <c r="H41" s="4">
        <v>0.44400000000000001</v>
      </c>
      <c r="I41" s="5">
        <v>99999</v>
      </c>
      <c r="J41" s="5">
        <v>11111</v>
      </c>
      <c r="K41" s="4">
        <v>1.081</v>
      </c>
      <c r="L41" s="4">
        <v>0</v>
      </c>
      <c r="M41" s="5">
        <v>566245</v>
      </c>
      <c r="N41" s="5">
        <v>108127</v>
      </c>
      <c r="O41" s="5">
        <v>130687</v>
      </c>
      <c r="P41" s="5">
        <v>363777</v>
      </c>
      <c r="Q41" s="4">
        <v>0.191</v>
      </c>
      <c r="R41" s="4">
        <v>0.82699999999999996</v>
      </c>
      <c r="S41" s="18">
        <v>4.3330000000000002</v>
      </c>
      <c r="T41" s="10">
        <v>617146</v>
      </c>
      <c r="U41" s="10">
        <v>118564</v>
      </c>
      <c r="V41" s="11">
        <v>0.192</v>
      </c>
      <c r="W41" s="12">
        <f>IF(raceday_22_23[[#This Row],[Last Year Turnover]]&lt;&gt;0, raceday_22_23[[#This Row],[GBR/TO%]]-raceday_22_23[[#This Row],[Last Year GBR/TO%]], 0)</f>
        <v>-1.0000000000000009E-3</v>
      </c>
    </row>
    <row r="42" spans="1:23" x14ac:dyDescent="0.3">
      <c r="A42" s="8">
        <v>45562</v>
      </c>
      <c r="B42" s="39" t="s">
        <v>32</v>
      </c>
      <c r="C42" s="39" t="s">
        <v>0</v>
      </c>
      <c r="D42" s="39" t="s">
        <v>26</v>
      </c>
      <c r="E42" s="3">
        <v>10</v>
      </c>
      <c r="F42" s="3">
        <v>76</v>
      </c>
      <c r="G42" s="3">
        <v>7.6</v>
      </c>
      <c r="H42" s="4">
        <v>0.4</v>
      </c>
      <c r="I42" s="5">
        <v>167170</v>
      </c>
      <c r="J42" s="5">
        <v>16717</v>
      </c>
      <c r="K42" s="4">
        <v>0.53200000000000003</v>
      </c>
      <c r="L42" s="4">
        <v>0</v>
      </c>
      <c r="M42" s="5">
        <v>564727</v>
      </c>
      <c r="N42" s="5">
        <v>88887</v>
      </c>
      <c r="O42" s="5">
        <v>193470.63</v>
      </c>
      <c r="P42" s="5">
        <v>207192</v>
      </c>
      <c r="Q42" s="4">
        <v>0.157</v>
      </c>
      <c r="R42" s="4">
        <v>0.45900000000000002</v>
      </c>
      <c r="S42" s="18">
        <v>2.919</v>
      </c>
      <c r="T42" s="10">
        <v>0</v>
      </c>
      <c r="U42" s="10">
        <v>0</v>
      </c>
      <c r="V42" s="11">
        <v>0</v>
      </c>
      <c r="W42" s="12">
        <f>IF(raceday_22_23[[#This Row],[Last Year Turnover]]&lt;&gt;0, raceday_22_23[[#This Row],[GBR/TO%]]-raceday_22_23[[#This Row],[Last Year GBR/TO%]], 0)</f>
        <v>0</v>
      </c>
    </row>
    <row r="43" spans="1:23" x14ac:dyDescent="0.3">
      <c r="A43" s="8">
        <v>45562</v>
      </c>
      <c r="B43" s="39" t="s">
        <v>32</v>
      </c>
      <c r="C43" s="39" t="s">
        <v>1</v>
      </c>
      <c r="D43" s="39" t="s">
        <v>27</v>
      </c>
      <c r="E43" s="3">
        <v>11</v>
      </c>
      <c r="F43" s="3">
        <v>123</v>
      </c>
      <c r="G43" s="3">
        <v>11.2</v>
      </c>
      <c r="H43" s="4">
        <v>0.54500000000000004</v>
      </c>
      <c r="I43" s="5">
        <v>291061</v>
      </c>
      <c r="J43" s="5">
        <v>26460</v>
      </c>
      <c r="K43" s="4">
        <v>0.51900000000000002</v>
      </c>
      <c r="L43" s="4">
        <v>0.182</v>
      </c>
      <c r="M43" s="5">
        <v>1136257</v>
      </c>
      <c r="N43" s="5">
        <v>151173</v>
      </c>
      <c r="O43" s="5">
        <v>329074.42</v>
      </c>
      <c r="P43" s="5">
        <v>297603</v>
      </c>
      <c r="Q43" s="4">
        <v>0.13300000000000001</v>
      </c>
      <c r="R43" s="4">
        <v>0.45900000000000002</v>
      </c>
      <c r="S43" s="18">
        <v>3.4529999999999998</v>
      </c>
      <c r="T43" s="10">
        <v>1281983</v>
      </c>
      <c r="U43" s="10">
        <v>276744</v>
      </c>
      <c r="V43" s="11">
        <v>0.216</v>
      </c>
      <c r="W43" s="12">
        <f>IF(raceday_22_23[[#This Row],[Last Year Turnover]]&lt;&gt;0, raceday_22_23[[#This Row],[GBR/TO%]]-raceday_22_23[[#This Row],[Last Year GBR/TO%]], 0)</f>
        <v>-8.299999999999999E-2</v>
      </c>
    </row>
    <row r="44" spans="1:23" x14ac:dyDescent="0.3">
      <c r="A44" s="8">
        <v>45564</v>
      </c>
      <c r="B44" s="39" t="s">
        <v>33</v>
      </c>
      <c r="C44" s="39" t="s">
        <v>96</v>
      </c>
      <c r="D44" s="39" t="s">
        <v>27</v>
      </c>
      <c r="E44" s="3">
        <v>12</v>
      </c>
      <c r="F44" s="3">
        <v>141</v>
      </c>
      <c r="G44" s="3">
        <v>11.8</v>
      </c>
      <c r="H44" s="4">
        <v>0.16700000000000001</v>
      </c>
      <c r="I44" s="5">
        <v>135388</v>
      </c>
      <c r="J44" s="5">
        <v>11282</v>
      </c>
      <c r="K44" s="4">
        <v>2.1549999999999998</v>
      </c>
      <c r="L44" s="4">
        <v>8.3000000000000004E-2</v>
      </c>
      <c r="M44" s="5">
        <v>1167384</v>
      </c>
      <c r="N44" s="5">
        <v>291705</v>
      </c>
      <c r="O44" s="5">
        <v>154189.5</v>
      </c>
      <c r="P44" s="5">
        <v>179205</v>
      </c>
      <c r="Q44" s="4">
        <v>0.25</v>
      </c>
      <c r="R44" s="4">
        <v>1.8919999999999999</v>
      </c>
      <c r="S44" s="18">
        <v>7.5709999999999997</v>
      </c>
      <c r="T44" s="10">
        <v>1112038</v>
      </c>
      <c r="U44" s="10">
        <v>270872</v>
      </c>
      <c r="V44" s="11">
        <v>0.24399999999999999</v>
      </c>
      <c r="W44" s="12">
        <f>IF(raceday_22_23[[#This Row],[Last Year Turnover]]&lt;&gt;0, raceday_22_23[[#This Row],[GBR/TO%]]-raceday_22_23[[#This Row],[Last Year GBR/TO%]], 0)</f>
        <v>6.0000000000000053E-3</v>
      </c>
    </row>
    <row r="45" spans="1:23" x14ac:dyDescent="0.3">
      <c r="A45" s="8">
        <v>45566</v>
      </c>
      <c r="B45" s="39" t="s">
        <v>77</v>
      </c>
      <c r="C45" s="39" t="s">
        <v>74</v>
      </c>
      <c r="D45" s="39" t="s">
        <v>26</v>
      </c>
      <c r="E45" s="3">
        <v>8</v>
      </c>
      <c r="F45" s="3">
        <v>60</v>
      </c>
      <c r="G45" s="3">
        <v>7.5</v>
      </c>
      <c r="H45" s="4">
        <v>0.25</v>
      </c>
      <c r="I45" s="5">
        <v>67566</v>
      </c>
      <c r="J45" s="5">
        <v>8446</v>
      </c>
      <c r="K45" s="4">
        <v>0.97199999999999998</v>
      </c>
      <c r="L45" s="4">
        <v>0.125</v>
      </c>
      <c r="M45" s="5">
        <v>319135</v>
      </c>
      <c r="N45" s="5">
        <v>65658</v>
      </c>
      <c r="O45" s="5">
        <v>92857.49</v>
      </c>
      <c r="P45" s="5">
        <v>162314</v>
      </c>
      <c r="Q45" s="4">
        <v>0.20599999999999999</v>
      </c>
      <c r="R45" s="4">
        <v>0.70699999999999996</v>
      </c>
      <c r="S45" s="18">
        <v>3.4369999999999998</v>
      </c>
      <c r="T45" s="10">
        <v>0</v>
      </c>
      <c r="U45" s="10">
        <v>0</v>
      </c>
      <c r="V45" s="11">
        <v>0</v>
      </c>
      <c r="W45" s="12">
        <f>IF(raceday_22_23[[#This Row],[Last Year Turnover]]&lt;&gt;0, raceday_22_23[[#This Row],[GBR/TO%]]-raceday_22_23[[#This Row],[Last Year GBR/TO%]], 0)</f>
        <v>0</v>
      </c>
    </row>
    <row r="46" spans="1:23" x14ac:dyDescent="0.3">
      <c r="A46" s="8">
        <v>45568</v>
      </c>
      <c r="B46" s="39" t="s">
        <v>31</v>
      </c>
      <c r="C46" s="39" t="s">
        <v>1</v>
      </c>
      <c r="D46" s="39" t="s">
        <v>27</v>
      </c>
      <c r="E46" s="3">
        <v>12</v>
      </c>
      <c r="F46" s="3">
        <v>143</v>
      </c>
      <c r="G46" s="3">
        <v>11.9</v>
      </c>
      <c r="H46" s="4">
        <v>0.5</v>
      </c>
      <c r="I46" s="5">
        <v>241555</v>
      </c>
      <c r="J46" s="5">
        <v>20130</v>
      </c>
      <c r="K46" s="4">
        <v>0.3</v>
      </c>
      <c r="L46" s="4">
        <v>8.3000000000000004E-2</v>
      </c>
      <c r="M46" s="5">
        <v>1222144</v>
      </c>
      <c r="N46" s="5">
        <v>72478</v>
      </c>
      <c r="O46" s="5">
        <v>279356.92</v>
      </c>
      <c r="P46" s="5">
        <v>497511</v>
      </c>
      <c r="Q46" s="4">
        <v>5.8999999999999997E-2</v>
      </c>
      <c r="R46" s="4">
        <v>0.25900000000000001</v>
      </c>
      <c r="S46" s="18">
        <v>4.375</v>
      </c>
      <c r="T46" s="10">
        <v>961904</v>
      </c>
      <c r="U46" s="10">
        <v>215657</v>
      </c>
      <c r="V46" s="11">
        <v>0.224</v>
      </c>
      <c r="W46" s="12">
        <f>IF(raceday_22_23[[#This Row],[Last Year Turnover]]&lt;&gt;0, raceday_22_23[[#This Row],[GBR/TO%]]-raceday_22_23[[#This Row],[Last Year GBR/TO%]], 0)</f>
        <v>-0.16500000000000001</v>
      </c>
    </row>
    <row r="47" spans="1:23" x14ac:dyDescent="0.3">
      <c r="A47" s="8">
        <v>45569</v>
      </c>
      <c r="B47" s="39" t="s">
        <v>32</v>
      </c>
      <c r="C47" s="39" t="s">
        <v>0</v>
      </c>
      <c r="D47" s="39" t="s">
        <v>26</v>
      </c>
      <c r="E47" s="3">
        <v>9</v>
      </c>
      <c r="F47" s="3">
        <v>78</v>
      </c>
      <c r="G47" s="3">
        <v>8.6999999999999993</v>
      </c>
      <c r="H47" s="4">
        <v>0.44400000000000001</v>
      </c>
      <c r="I47" s="5">
        <v>170889</v>
      </c>
      <c r="J47" s="5">
        <v>18988</v>
      </c>
      <c r="K47" s="4">
        <v>0.82699999999999996</v>
      </c>
      <c r="L47" s="4">
        <v>0.111</v>
      </c>
      <c r="M47" s="5">
        <v>775174</v>
      </c>
      <c r="N47" s="5">
        <v>141326</v>
      </c>
      <c r="O47" s="5">
        <v>197190.63</v>
      </c>
      <c r="P47" s="5">
        <v>218252</v>
      </c>
      <c r="Q47" s="4">
        <v>0.182</v>
      </c>
      <c r="R47" s="4">
        <v>0.71699999999999997</v>
      </c>
      <c r="S47" s="18">
        <v>3.931</v>
      </c>
      <c r="T47" s="10">
        <v>697349</v>
      </c>
      <c r="U47" s="10">
        <v>59345</v>
      </c>
      <c r="V47" s="11">
        <v>8.5000000000000006E-2</v>
      </c>
      <c r="W47" s="12">
        <f>IF(raceday_22_23[[#This Row],[Last Year Turnover]]&lt;&gt;0, raceday_22_23[[#This Row],[GBR/TO%]]-raceday_22_23[[#This Row],[Last Year GBR/TO%]], 0)</f>
        <v>9.6999999999999989E-2</v>
      </c>
    </row>
    <row r="48" spans="1:23" x14ac:dyDescent="0.3">
      <c r="A48" s="8">
        <v>45569</v>
      </c>
      <c r="B48" s="39" t="s">
        <v>32</v>
      </c>
      <c r="C48" s="39" t="s">
        <v>90</v>
      </c>
      <c r="D48" s="39" t="s">
        <v>73</v>
      </c>
      <c r="E48" s="3">
        <v>9</v>
      </c>
      <c r="F48" s="3">
        <v>71</v>
      </c>
      <c r="G48" s="3">
        <v>7.9</v>
      </c>
      <c r="H48" s="4">
        <v>0.222</v>
      </c>
      <c r="I48" s="5">
        <v>97335</v>
      </c>
      <c r="J48" s="5">
        <v>10815</v>
      </c>
      <c r="K48" s="4">
        <v>1.7190000000000001</v>
      </c>
      <c r="L48" s="4">
        <v>0.111</v>
      </c>
      <c r="M48" s="5">
        <v>511718</v>
      </c>
      <c r="N48" s="5">
        <v>167274</v>
      </c>
      <c r="O48" s="5">
        <v>133771.70000000001</v>
      </c>
      <c r="P48" s="5">
        <v>224500</v>
      </c>
      <c r="Q48" s="4">
        <v>0.32700000000000001</v>
      </c>
      <c r="R48" s="4">
        <v>1.25</v>
      </c>
      <c r="S48" s="18">
        <v>3.8250000000000002</v>
      </c>
      <c r="T48" s="10">
        <v>635260</v>
      </c>
      <c r="U48" s="10">
        <v>131774</v>
      </c>
      <c r="V48" s="11">
        <v>0.20699999999999999</v>
      </c>
      <c r="W48" s="12">
        <f>IF(raceday_22_23[[#This Row],[Last Year Turnover]]&lt;&gt;0, raceday_22_23[[#This Row],[GBR/TO%]]-raceday_22_23[[#This Row],[Last Year GBR/TO%]], 0)</f>
        <v>0.12000000000000002</v>
      </c>
    </row>
    <row r="49" spans="1:23" x14ac:dyDescent="0.3">
      <c r="A49" s="8">
        <v>45571</v>
      </c>
      <c r="B49" s="39" t="s">
        <v>33</v>
      </c>
      <c r="C49" s="39" t="s">
        <v>91</v>
      </c>
      <c r="D49" s="39" t="s">
        <v>27</v>
      </c>
      <c r="E49" s="3">
        <v>11</v>
      </c>
      <c r="F49" s="3">
        <v>154</v>
      </c>
      <c r="G49" s="3">
        <v>14</v>
      </c>
      <c r="H49" s="4">
        <v>0</v>
      </c>
      <c r="I49" s="5">
        <v>187248</v>
      </c>
      <c r="J49" s="5">
        <v>17023</v>
      </c>
      <c r="K49" s="4">
        <v>2.887</v>
      </c>
      <c r="L49" s="4">
        <v>0.182</v>
      </c>
      <c r="M49" s="5">
        <v>1761988</v>
      </c>
      <c r="N49" s="5">
        <v>540667</v>
      </c>
      <c r="O49" s="5">
        <v>215213.15</v>
      </c>
      <c r="P49" s="5">
        <v>301243</v>
      </c>
      <c r="Q49" s="4">
        <v>0.307</v>
      </c>
      <c r="R49" s="4">
        <v>2.512</v>
      </c>
      <c r="S49" s="18">
        <v>8.1869999999999994</v>
      </c>
      <c r="T49" s="10">
        <v>1447838</v>
      </c>
      <c r="U49" s="10">
        <v>299423</v>
      </c>
      <c r="V49" s="11">
        <v>0.20699999999999999</v>
      </c>
      <c r="W49" s="12">
        <f>IF(raceday_22_23[[#This Row],[Last Year Turnover]]&lt;&gt;0, raceday_22_23[[#This Row],[GBR/TO%]]-raceday_22_23[[#This Row],[Last Year GBR/TO%]], 0)</f>
        <v>0.1</v>
      </c>
    </row>
    <row r="50" spans="1:23" x14ac:dyDescent="0.3">
      <c r="A50" s="8">
        <v>45573</v>
      </c>
      <c r="B50" s="39" t="s">
        <v>77</v>
      </c>
      <c r="C50" s="39" t="s">
        <v>74</v>
      </c>
      <c r="D50" s="39" t="s">
        <v>26</v>
      </c>
      <c r="E50" s="3">
        <v>8</v>
      </c>
      <c r="F50" s="3">
        <v>60</v>
      </c>
      <c r="G50" s="3">
        <v>7.5</v>
      </c>
      <c r="H50" s="4">
        <v>0.375</v>
      </c>
      <c r="I50" s="5">
        <v>58960</v>
      </c>
      <c r="J50" s="5">
        <v>7370</v>
      </c>
      <c r="K50" s="4">
        <v>1.048</v>
      </c>
      <c r="L50" s="4">
        <v>0.125</v>
      </c>
      <c r="M50" s="5">
        <v>341537</v>
      </c>
      <c r="N50" s="5">
        <v>61768</v>
      </c>
      <c r="O50" s="5">
        <v>84251.24</v>
      </c>
      <c r="P50" s="5">
        <v>190968</v>
      </c>
      <c r="Q50" s="4">
        <v>0.18099999999999999</v>
      </c>
      <c r="R50" s="4">
        <v>0.73299999999999998</v>
      </c>
      <c r="S50" s="18">
        <v>4.0540000000000003</v>
      </c>
      <c r="T50" s="10">
        <v>0</v>
      </c>
      <c r="U50" s="10">
        <v>0</v>
      </c>
      <c r="V50" s="11">
        <v>0</v>
      </c>
      <c r="W50" s="12">
        <f>IF(raceday_22_23[[#This Row],[Last Year Turnover]]&lt;&gt;0, raceday_22_23[[#This Row],[GBR/TO%]]-raceday_22_23[[#This Row],[Last Year GBR/TO%]], 0)</f>
        <v>0</v>
      </c>
    </row>
    <row r="51" spans="1:23" x14ac:dyDescent="0.3">
      <c r="A51" s="8">
        <v>45574</v>
      </c>
      <c r="B51" s="39" t="s">
        <v>97</v>
      </c>
      <c r="C51" s="39" t="s">
        <v>1</v>
      </c>
      <c r="D51" s="39" t="s">
        <v>27</v>
      </c>
      <c r="E51" s="3">
        <v>8</v>
      </c>
      <c r="F51" s="3">
        <v>82</v>
      </c>
      <c r="G51" s="3">
        <v>10.199999999999999</v>
      </c>
      <c r="H51" s="4">
        <v>0.25</v>
      </c>
      <c r="I51" s="5">
        <v>62040</v>
      </c>
      <c r="J51" s="5">
        <v>7755</v>
      </c>
      <c r="K51" s="4">
        <v>1.3540000000000001</v>
      </c>
      <c r="L51" s="4">
        <v>0</v>
      </c>
      <c r="M51" s="5">
        <v>464051</v>
      </c>
      <c r="N51" s="5">
        <v>84025</v>
      </c>
      <c r="O51" s="5">
        <v>99736.92</v>
      </c>
      <c r="P51" s="5">
        <v>248424</v>
      </c>
      <c r="Q51" s="4">
        <v>0.18099999999999999</v>
      </c>
      <c r="R51" s="4">
        <v>0.84199999999999997</v>
      </c>
      <c r="S51" s="18">
        <v>4.6529999999999996</v>
      </c>
      <c r="T51" s="10">
        <v>0</v>
      </c>
      <c r="U51" s="10">
        <v>0</v>
      </c>
      <c r="V51" s="11">
        <v>0</v>
      </c>
      <c r="W51" s="12">
        <f>IF(raceday_22_23[[#This Row],[Last Year Turnover]]&lt;&gt;0, raceday_22_23[[#This Row],[GBR/TO%]]-raceday_22_23[[#This Row],[Last Year GBR/TO%]], 0)</f>
        <v>0</v>
      </c>
    </row>
    <row r="52" spans="1:23" x14ac:dyDescent="0.3">
      <c r="A52" s="8">
        <v>45575</v>
      </c>
      <c r="B52" s="39" t="s">
        <v>31</v>
      </c>
      <c r="C52" s="39" t="s">
        <v>98</v>
      </c>
      <c r="D52" s="39" t="s">
        <v>73</v>
      </c>
      <c r="E52" s="3">
        <v>10</v>
      </c>
      <c r="F52" s="3">
        <v>76</v>
      </c>
      <c r="G52" s="3">
        <v>7.6</v>
      </c>
      <c r="H52" s="4">
        <v>0.5</v>
      </c>
      <c r="I52" s="5">
        <v>118710</v>
      </c>
      <c r="J52" s="5">
        <v>11871</v>
      </c>
      <c r="K52" s="4">
        <v>1.286</v>
      </c>
      <c r="L52" s="4">
        <v>0</v>
      </c>
      <c r="M52" s="5">
        <v>547827</v>
      </c>
      <c r="N52" s="5">
        <v>152642</v>
      </c>
      <c r="O52" s="5">
        <v>136141.24</v>
      </c>
      <c r="P52" s="5">
        <v>288597</v>
      </c>
      <c r="Q52" s="4">
        <v>0.27900000000000003</v>
      </c>
      <c r="R52" s="4">
        <v>1.121</v>
      </c>
      <c r="S52" s="18">
        <v>4.024</v>
      </c>
      <c r="T52" s="10">
        <v>359124</v>
      </c>
      <c r="U52" s="10">
        <v>81838</v>
      </c>
      <c r="V52" s="11">
        <v>0.22800000000000001</v>
      </c>
      <c r="W52" s="12">
        <f>IF(raceday_22_23[[#This Row],[Last Year Turnover]]&lt;&gt;0, raceday_22_23[[#This Row],[GBR/TO%]]-raceday_22_23[[#This Row],[Last Year GBR/TO%]], 0)</f>
        <v>5.1000000000000018E-2</v>
      </c>
    </row>
    <row r="53" spans="1:23" x14ac:dyDescent="0.3">
      <c r="A53" s="8">
        <v>45576</v>
      </c>
      <c r="B53" s="39" t="s">
        <v>32</v>
      </c>
      <c r="C53" s="39" t="s">
        <v>1</v>
      </c>
      <c r="D53" s="39" t="s">
        <v>27</v>
      </c>
      <c r="E53" s="3">
        <v>12</v>
      </c>
      <c r="F53" s="3">
        <v>140</v>
      </c>
      <c r="G53" s="3">
        <v>11.7</v>
      </c>
      <c r="H53" s="4">
        <v>0.75</v>
      </c>
      <c r="I53" s="5">
        <v>768514</v>
      </c>
      <c r="J53" s="5">
        <v>64043</v>
      </c>
      <c r="K53" s="4">
        <v>0.16300000000000001</v>
      </c>
      <c r="L53" s="4">
        <v>0.16700000000000001</v>
      </c>
      <c r="M53" s="5">
        <v>1543873</v>
      </c>
      <c r="N53" s="5">
        <v>125228</v>
      </c>
      <c r="O53" s="5">
        <v>806419.42</v>
      </c>
      <c r="P53" s="5">
        <v>437083</v>
      </c>
      <c r="Q53" s="4">
        <v>8.1000000000000003E-2</v>
      </c>
      <c r="R53" s="4">
        <v>0.155</v>
      </c>
      <c r="S53" s="18">
        <v>1.9139999999999999</v>
      </c>
      <c r="T53" s="10">
        <v>782205</v>
      </c>
      <c r="U53" s="10">
        <v>151646</v>
      </c>
      <c r="V53" s="11">
        <v>0.19400000000000001</v>
      </c>
      <c r="W53" s="12">
        <f>IF(raceday_22_23[[#This Row],[Last Year Turnover]]&lt;&gt;0, raceday_22_23[[#This Row],[GBR/TO%]]-raceday_22_23[[#This Row],[Last Year GBR/TO%]], 0)</f>
        <v>-0.113</v>
      </c>
    </row>
    <row r="54" spans="1:23" x14ac:dyDescent="0.3">
      <c r="A54" s="8">
        <v>45576</v>
      </c>
      <c r="B54" s="39" t="s">
        <v>32</v>
      </c>
      <c r="C54" s="39" t="s">
        <v>0</v>
      </c>
      <c r="D54" s="39" t="s">
        <v>26</v>
      </c>
      <c r="E54" s="3">
        <v>8</v>
      </c>
      <c r="F54" s="3">
        <v>61</v>
      </c>
      <c r="G54" s="3">
        <v>7.6</v>
      </c>
      <c r="H54" s="4">
        <v>0.25</v>
      </c>
      <c r="I54" s="5">
        <v>123483</v>
      </c>
      <c r="J54" s="5">
        <v>15435</v>
      </c>
      <c r="K54" s="4">
        <v>0.88600000000000001</v>
      </c>
      <c r="L54" s="4">
        <v>0.125</v>
      </c>
      <c r="M54" s="5">
        <v>419258</v>
      </c>
      <c r="N54" s="5">
        <v>109433</v>
      </c>
      <c r="O54" s="5">
        <v>149888.13</v>
      </c>
      <c r="P54" s="5">
        <v>156679</v>
      </c>
      <c r="Q54" s="4">
        <v>0.26100000000000001</v>
      </c>
      <c r="R54" s="4">
        <v>0.73</v>
      </c>
      <c r="S54" s="18">
        <v>2.7970000000000002</v>
      </c>
      <c r="T54" s="10">
        <v>0</v>
      </c>
      <c r="U54" s="10">
        <v>0</v>
      </c>
      <c r="V54" s="11">
        <v>0</v>
      </c>
      <c r="W54" s="12">
        <f>IF(raceday_22_23[[#This Row],[Last Year Turnover]]&lt;&gt;0, raceday_22_23[[#This Row],[GBR/TO%]]-raceday_22_23[[#This Row],[Last Year GBR/TO%]], 0)</f>
        <v>0</v>
      </c>
    </row>
    <row r="55" spans="1:23" x14ac:dyDescent="0.3">
      <c r="A55" s="8">
        <v>45578</v>
      </c>
      <c r="B55" s="39" t="s">
        <v>33</v>
      </c>
      <c r="C55" s="39" t="s">
        <v>92</v>
      </c>
      <c r="D55" s="39" t="s">
        <v>73</v>
      </c>
      <c r="E55" s="3">
        <v>12</v>
      </c>
      <c r="F55" s="3">
        <v>130</v>
      </c>
      <c r="G55" s="3">
        <v>10.8</v>
      </c>
      <c r="H55" s="4">
        <v>8.3000000000000004E-2</v>
      </c>
      <c r="I55" s="5">
        <v>141216</v>
      </c>
      <c r="J55" s="5">
        <v>11768</v>
      </c>
      <c r="K55" s="4">
        <v>1.5449999999999999</v>
      </c>
      <c r="L55" s="4">
        <v>0.25</v>
      </c>
      <c r="M55" s="5">
        <v>1117275</v>
      </c>
      <c r="N55" s="5">
        <v>218171</v>
      </c>
      <c r="O55" s="5">
        <v>167288.70000000001</v>
      </c>
      <c r="P55" s="5">
        <v>329613</v>
      </c>
      <c r="Q55" s="4">
        <v>0.19500000000000001</v>
      </c>
      <c r="R55" s="4">
        <v>1.304</v>
      </c>
      <c r="S55" s="18">
        <v>6.6790000000000003</v>
      </c>
      <c r="T55" s="10">
        <v>905925</v>
      </c>
      <c r="U55" s="10">
        <v>179285</v>
      </c>
      <c r="V55" s="11">
        <v>0.19800000000000001</v>
      </c>
      <c r="W55" s="12">
        <f>IF(raceday_22_23[[#This Row],[Last Year Turnover]]&lt;&gt;0, raceday_22_23[[#This Row],[GBR/TO%]]-raceday_22_23[[#This Row],[Last Year GBR/TO%]], 0)</f>
        <v>-3.0000000000000027E-3</v>
      </c>
    </row>
    <row r="56" spans="1:23" x14ac:dyDescent="0.3">
      <c r="A56" s="8">
        <v>45580</v>
      </c>
      <c r="B56" s="39" t="s">
        <v>77</v>
      </c>
      <c r="C56" s="39" t="s">
        <v>74</v>
      </c>
      <c r="D56" s="39" t="s">
        <v>26</v>
      </c>
      <c r="E56" s="3">
        <v>7</v>
      </c>
      <c r="F56" s="3">
        <v>60</v>
      </c>
      <c r="G56" s="3">
        <v>8.6</v>
      </c>
      <c r="H56" s="4">
        <v>0.14299999999999999</v>
      </c>
      <c r="I56" s="5">
        <v>56605</v>
      </c>
      <c r="J56" s="5">
        <v>8086</v>
      </c>
      <c r="K56" s="4">
        <v>1.5389999999999999</v>
      </c>
      <c r="L56" s="4">
        <v>0.28599999999999998</v>
      </c>
      <c r="M56" s="5">
        <v>356638</v>
      </c>
      <c r="N56" s="5">
        <v>87129</v>
      </c>
      <c r="O56" s="5">
        <v>81931.240000000005</v>
      </c>
      <c r="P56" s="5">
        <v>282791</v>
      </c>
      <c r="Q56" s="4">
        <v>0.24399999999999999</v>
      </c>
      <c r="R56" s="4">
        <v>1.0629999999999999</v>
      </c>
      <c r="S56" s="18">
        <v>4.3529999999999998</v>
      </c>
      <c r="T56" s="10">
        <v>0</v>
      </c>
      <c r="U56" s="10">
        <v>0</v>
      </c>
      <c r="V56" s="11">
        <v>0</v>
      </c>
      <c r="W56" s="12">
        <f>IF(raceday_22_23[[#This Row],[Last Year Turnover]]&lt;&gt;0, raceday_22_23[[#This Row],[GBR/TO%]]-raceday_22_23[[#This Row],[Last Year GBR/TO%]], 0)</f>
        <v>0</v>
      </c>
    </row>
    <row r="57" spans="1:23" x14ac:dyDescent="0.3">
      <c r="A57" s="8">
        <v>45581</v>
      </c>
      <c r="B57" s="39" t="s">
        <v>97</v>
      </c>
      <c r="C57" s="39" t="s">
        <v>1</v>
      </c>
      <c r="D57" s="39" t="s">
        <v>27</v>
      </c>
      <c r="E57" s="3">
        <v>8</v>
      </c>
      <c r="F57" s="3">
        <v>80</v>
      </c>
      <c r="G57" s="3">
        <v>10</v>
      </c>
      <c r="H57" s="4">
        <v>0.5</v>
      </c>
      <c r="I57" s="5">
        <v>65760</v>
      </c>
      <c r="J57" s="5">
        <v>8220</v>
      </c>
      <c r="K57" s="4">
        <v>0.73399999999999999</v>
      </c>
      <c r="L57" s="4">
        <v>0.125</v>
      </c>
      <c r="M57" s="5">
        <v>430360</v>
      </c>
      <c r="N57" s="5">
        <v>48281</v>
      </c>
      <c r="O57" s="5">
        <v>103561.92</v>
      </c>
      <c r="P57" s="5">
        <v>210726</v>
      </c>
      <c r="Q57" s="4">
        <v>0.112</v>
      </c>
      <c r="R57" s="4">
        <v>0.46600000000000003</v>
      </c>
      <c r="S57" s="18">
        <v>4.1559999999999997</v>
      </c>
      <c r="T57" s="10">
        <v>0</v>
      </c>
      <c r="U57" s="10">
        <v>0</v>
      </c>
      <c r="V57" s="11">
        <v>0</v>
      </c>
      <c r="W57" s="12">
        <f>IF(raceday_22_23[[#This Row],[Last Year Turnover]]&lt;&gt;0, raceday_22_23[[#This Row],[GBR/TO%]]-raceday_22_23[[#This Row],[Last Year GBR/TO%]], 0)</f>
        <v>0</v>
      </c>
    </row>
    <row r="58" spans="1:23" x14ac:dyDescent="0.3">
      <c r="A58" s="8">
        <v>45583</v>
      </c>
      <c r="B58" s="39" t="s">
        <v>32</v>
      </c>
      <c r="C58" s="39" t="s">
        <v>1</v>
      </c>
      <c r="D58" s="39" t="s">
        <v>27</v>
      </c>
      <c r="E58" s="3">
        <v>13</v>
      </c>
      <c r="F58" s="3">
        <v>154</v>
      </c>
      <c r="G58" s="3">
        <v>11.8</v>
      </c>
      <c r="H58" s="4">
        <v>0.53800000000000003</v>
      </c>
      <c r="I58" s="5">
        <v>230263</v>
      </c>
      <c r="J58" s="5">
        <v>17713</v>
      </c>
      <c r="K58" s="4">
        <v>0.78</v>
      </c>
      <c r="L58" s="4">
        <v>7.6999999999999999E-2</v>
      </c>
      <c r="M58" s="5">
        <v>1263378</v>
      </c>
      <c r="N58" s="5">
        <v>179597</v>
      </c>
      <c r="O58" s="5">
        <v>268169.42</v>
      </c>
      <c r="P58" s="5">
        <v>401274</v>
      </c>
      <c r="Q58" s="4">
        <v>0.14199999999999999</v>
      </c>
      <c r="R58" s="4">
        <v>0.67</v>
      </c>
      <c r="S58" s="18">
        <v>4.7110000000000003</v>
      </c>
      <c r="T58" s="10">
        <v>1143607</v>
      </c>
      <c r="U58" s="10">
        <v>279549</v>
      </c>
      <c r="V58" s="11">
        <v>0.24399999999999999</v>
      </c>
      <c r="W58" s="12">
        <f>IF(raceday_22_23[[#This Row],[Last Year Turnover]]&lt;&gt;0, raceday_22_23[[#This Row],[GBR/TO%]]-raceday_22_23[[#This Row],[Last Year GBR/TO%]], 0)</f>
        <v>-0.10200000000000001</v>
      </c>
    </row>
    <row r="59" spans="1:23" x14ac:dyDescent="0.3">
      <c r="A59" s="8">
        <v>45583</v>
      </c>
      <c r="B59" s="39" t="s">
        <v>32</v>
      </c>
      <c r="C59" s="39" t="s">
        <v>0</v>
      </c>
      <c r="D59" s="39" t="s">
        <v>26</v>
      </c>
      <c r="E59" s="3">
        <v>9</v>
      </c>
      <c r="F59" s="3">
        <v>78</v>
      </c>
      <c r="G59" s="3">
        <v>8.6999999999999993</v>
      </c>
      <c r="H59" s="4">
        <v>0.33300000000000002</v>
      </c>
      <c r="I59" s="5">
        <v>144864</v>
      </c>
      <c r="J59" s="5">
        <v>16096</v>
      </c>
      <c r="K59" s="4">
        <v>0.88900000000000001</v>
      </c>
      <c r="L59" s="4">
        <v>0.222</v>
      </c>
      <c r="M59" s="5">
        <v>577804</v>
      </c>
      <c r="N59" s="5">
        <v>128812</v>
      </c>
      <c r="O59" s="5">
        <v>171164.38</v>
      </c>
      <c r="P59" s="5">
        <v>349879</v>
      </c>
      <c r="Q59" s="4">
        <v>0.223</v>
      </c>
      <c r="R59" s="4">
        <v>0.753</v>
      </c>
      <c r="S59" s="18">
        <v>3.3759999999999999</v>
      </c>
      <c r="T59" s="10">
        <v>0</v>
      </c>
      <c r="U59" s="10">
        <v>0</v>
      </c>
      <c r="V59" s="11">
        <v>0</v>
      </c>
      <c r="W59" s="12">
        <f>IF(raceday_22_23[[#This Row],[Last Year Turnover]]&lt;&gt;0, raceday_22_23[[#This Row],[GBR/TO%]]-raceday_22_23[[#This Row],[Last Year GBR/TO%]], 0)</f>
        <v>0</v>
      </c>
    </row>
    <row r="60" spans="1:23" x14ac:dyDescent="0.3">
      <c r="A60" s="8">
        <v>45585</v>
      </c>
      <c r="B60" s="39" t="s">
        <v>33</v>
      </c>
      <c r="C60" s="39" t="s">
        <v>85</v>
      </c>
      <c r="D60" s="39" t="s">
        <v>73</v>
      </c>
      <c r="E60" s="3">
        <v>10</v>
      </c>
      <c r="F60" s="3">
        <v>92</v>
      </c>
      <c r="G60" s="3">
        <v>9.1999999999999993</v>
      </c>
      <c r="H60" s="4">
        <v>0.4</v>
      </c>
      <c r="I60" s="5">
        <v>143030</v>
      </c>
      <c r="J60" s="5">
        <v>14303</v>
      </c>
      <c r="K60" s="4">
        <v>0.96799999999999997</v>
      </c>
      <c r="L60" s="4">
        <v>0.1</v>
      </c>
      <c r="M60" s="5">
        <v>656045</v>
      </c>
      <c r="N60" s="5">
        <v>138500</v>
      </c>
      <c r="O60" s="5">
        <v>167857.86</v>
      </c>
      <c r="P60" s="5">
        <v>170776</v>
      </c>
      <c r="Q60" s="4">
        <v>0.21099999999999999</v>
      </c>
      <c r="R60" s="4">
        <v>0.82499999999999996</v>
      </c>
      <c r="S60" s="18">
        <v>3.9079999999999999</v>
      </c>
      <c r="T60" s="10">
        <v>805836</v>
      </c>
      <c r="U60" s="10">
        <v>70129</v>
      </c>
      <c r="V60" s="11">
        <v>8.6999999999999994E-2</v>
      </c>
      <c r="W60" s="12">
        <f>IF(raceday_22_23[[#This Row],[Last Year Turnover]]&lt;&gt;0, raceday_22_23[[#This Row],[GBR/TO%]]-raceday_22_23[[#This Row],[Last Year GBR/TO%]], 0)</f>
        <v>0.124</v>
      </c>
    </row>
    <row r="61" spans="1:23" x14ac:dyDescent="0.3">
      <c r="A61" s="8">
        <v>45587</v>
      </c>
      <c r="B61" s="39" t="s">
        <v>77</v>
      </c>
      <c r="C61" s="39" t="s">
        <v>74</v>
      </c>
      <c r="D61" s="39" t="s">
        <v>26</v>
      </c>
      <c r="E61" s="3">
        <v>7</v>
      </c>
      <c r="F61" s="3">
        <v>59</v>
      </c>
      <c r="G61" s="3">
        <v>8.4</v>
      </c>
      <c r="H61" s="4">
        <v>0.42899999999999999</v>
      </c>
      <c r="I61" s="5">
        <v>52500</v>
      </c>
      <c r="J61" s="5">
        <v>7500</v>
      </c>
      <c r="K61" s="4">
        <v>0.85</v>
      </c>
      <c r="L61" s="4">
        <v>0</v>
      </c>
      <c r="M61" s="5">
        <v>308089</v>
      </c>
      <c r="N61" s="5">
        <v>44634</v>
      </c>
      <c r="O61" s="5">
        <v>77791.240000000005</v>
      </c>
      <c r="P61" s="5">
        <v>165611</v>
      </c>
      <c r="Q61" s="4">
        <v>0.14499999999999999</v>
      </c>
      <c r="R61" s="4">
        <v>0.57399999999999995</v>
      </c>
      <c r="S61" s="18">
        <v>3.96</v>
      </c>
      <c r="T61" s="10">
        <v>0</v>
      </c>
      <c r="U61" s="10">
        <v>0</v>
      </c>
      <c r="V61" s="11">
        <v>0</v>
      </c>
      <c r="W61" s="12">
        <f>IF(raceday_22_23[[#This Row],[Last Year Turnover]]&lt;&gt;0, raceday_22_23[[#This Row],[GBR/TO%]]-raceday_22_23[[#This Row],[Last Year GBR/TO%]], 0)</f>
        <v>0</v>
      </c>
    </row>
    <row r="62" spans="1:23" x14ac:dyDescent="0.3">
      <c r="A62" s="8">
        <v>45588</v>
      </c>
      <c r="B62" s="39" t="s">
        <v>97</v>
      </c>
      <c r="C62" s="39" t="s">
        <v>1</v>
      </c>
      <c r="D62" s="39" t="s">
        <v>27</v>
      </c>
      <c r="E62" s="3">
        <v>8</v>
      </c>
      <c r="F62" s="3">
        <v>88</v>
      </c>
      <c r="G62" s="3">
        <v>11</v>
      </c>
      <c r="H62" s="4">
        <v>0.125</v>
      </c>
      <c r="I62" s="5">
        <v>66986</v>
      </c>
      <c r="J62" s="5">
        <v>8373</v>
      </c>
      <c r="K62" s="4">
        <v>1.641</v>
      </c>
      <c r="L62" s="4">
        <v>0.125</v>
      </c>
      <c r="M62" s="5">
        <v>522948</v>
      </c>
      <c r="N62" s="5">
        <v>109946</v>
      </c>
      <c r="O62" s="5">
        <v>0</v>
      </c>
      <c r="P62" s="5">
        <v>244643</v>
      </c>
      <c r="Q62" s="4">
        <v>0.21</v>
      </c>
      <c r="R62" s="4">
        <v>0</v>
      </c>
      <c r="S62" s="18">
        <v>0</v>
      </c>
      <c r="T62" s="10">
        <v>0</v>
      </c>
      <c r="U62" s="10">
        <v>0</v>
      </c>
      <c r="V62" s="11">
        <v>0</v>
      </c>
      <c r="W62" s="12">
        <f>IF(raceday_22_23[[#This Row],[Last Year Turnover]]&lt;&gt;0, raceday_22_23[[#This Row],[GBR/TO%]]-raceday_22_23[[#This Row],[Last Year GBR/TO%]], 0)</f>
        <v>0</v>
      </c>
    </row>
    <row r="63" spans="1:23" x14ac:dyDescent="0.3">
      <c r="A63" s="8">
        <v>45590</v>
      </c>
      <c r="B63" s="39" t="s">
        <v>32</v>
      </c>
      <c r="C63" s="39" t="s">
        <v>1</v>
      </c>
      <c r="D63" s="39" t="s">
        <v>27</v>
      </c>
      <c r="E63" s="3">
        <v>12</v>
      </c>
      <c r="F63" s="3">
        <v>133</v>
      </c>
      <c r="G63" s="3">
        <v>11.1</v>
      </c>
      <c r="H63" s="4">
        <v>0.41699999999999998</v>
      </c>
      <c r="I63" s="5">
        <v>226919</v>
      </c>
      <c r="J63" s="5">
        <v>18910</v>
      </c>
      <c r="K63" s="4">
        <v>0.55700000000000005</v>
      </c>
      <c r="L63" s="4">
        <v>0</v>
      </c>
      <c r="M63" s="5">
        <v>1162081</v>
      </c>
      <c r="N63" s="5">
        <v>126442</v>
      </c>
      <c r="O63" s="5">
        <v>0</v>
      </c>
      <c r="P63" s="5">
        <v>290954</v>
      </c>
      <c r="Q63" s="4">
        <v>0.109</v>
      </c>
      <c r="R63" s="4">
        <v>0</v>
      </c>
      <c r="S63" s="18">
        <v>0</v>
      </c>
      <c r="T63" s="10">
        <v>1334221</v>
      </c>
      <c r="U63" s="10">
        <v>223196</v>
      </c>
      <c r="V63" s="11">
        <v>0.16700000000000001</v>
      </c>
      <c r="W63" s="12">
        <f>IF(raceday_22_23[[#This Row],[Last Year Turnover]]&lt;&gt;0, raceday_22_23[[#This Row],[GBR/TO%]]-raceday_22_23[[#This Row],[Last Year GBR/TO%]], 0)</f>
        <v>-5.800000000000001E-2</v>
      </c>
    </row>
    <row r="64" spans="1:23" x14ac:dyDescent="0.3">
      <c r="A64" s="8">
        <v>45590</v>
      </c>
      <c r="B64" s="39" t="s">
        <v>32</v>
      </c>
      <c r="C64" s="39" t="s">
        <v>0</v>
      </c>
      <c r="D64" s="39" t="s">
        <v>26</v>
      </c>
      <c r="E64" s="3">
        <v>10</v>
      </c>
      <c r="F64" s="3">
        <v>86</v>
      </c>
      <c r="G64" s="3">
        <v>8.6</v>
      </c>
      <c r="H64" s="4">
        <v>0.4</v>
      </c>
      <c r="I64" s="5">
        <v>191414</v>
      </c>
      <c r="J64" s="5">
        <v>19141</v>
      </c>
      <c r="K64" s="4">
        <v>0.67</v>
      </c>
      <c r="L64" s="4">
        <v>0.1</v>
      </c>
      <c r="M64" s="5">
        <v>796443</v>
      </c>
      <c r="N64" s="5">
        <v>128291</v>
      </c>
      <c r="O64" s="5">
        <v>217713.13</v>
      </c>
      <c r="P64" s="5">
        <v>276104</v>
      </c>
      <c r="Q64" s="4">
        <v>0.161</v>
      </c>
      <c r="R64" s="4">
        <v>0.58899999999999997</v>
      </c>
      <c r="S64" s="18">
        <v>3.6579999999999999</v>
      </c>
      <c r="T64" s="10">
        <v>0</v>
      </c>
      <c r="U64" s="10">
        <v>0</v>
      </c>
      <c r="V64" s="11">
        <v>0</v>
      </c>
      <c r="W64" s="12">
        <f>IF(raceday_22_23[[#This Row],[Last Year Turnover]]&lt;&gt;0, raceday_22_23[[#This Row],[GBR/TO%]]-raceday_22_23[[#This Row],[Last Year GBR/TO%]], 0)</f>
        <v>0</v>
      </c>
    </row>
    <row r="65" spans="1:23" x14ac:dyDescent="0.3">
      <c r="A65" s="8">
        <v>45592</v>
      </c>
      <c r="B65" s="39" t="s">
        <v>33</v>
      </c>
      <c r="C65" s="39" t="s">
        <v>99</v>
      </c>
      <c r="D65" s="39" t="s">
        <v>73</v>
      </c>
      <c r="E65" s="3">
        <v>10</v>
      </c>
      <c r="F65" s="3">
        <v>97</v>
      </c>
      <c r="G65" s="3">
        <v>9.6999999999999993</v>
      </c>
      <c r="H65" s="4">
        <v>0.2</v>
      </c>
      <c r="I65" s="5">
        <v>121266</v>
      </c>
      <c r="J65" s="5">
        <v>12127</v>
      </c>
      <c r="K65" s="4">
        <v>1.587</v>
      </c>
      <c r="L65" s="4">
        <v>0.3</v>
      </c>
      <c r="M65" s="5">
        <v>756196</v>
      </c>
      <c r="N65" s="5">
        <v>192469</v>
      </c>
      <c r="O65" s="5">
        <v>0</v>
      </c>
      <c r="P65" s="5">
        <v>232241</v>
      </c>
      <c r="Q65" s="4">
        <v>0.255</v>
      </c>
      <c r="R65" s="4">
        <v>0</v>
      </c>
      <c r="S65" s="18">
        <v>0</v>
      </c>
      <c r="T65" s="10">
        <v>663365</v>
      </c>
      <c r="U65" s="10">
        <v>135413</v>
      </c>
      <c r="V65" s="11">
        <v>0.20399999999999999</v>
      </c>
      <c r="W65" s="12">
        <f>IF(raceday_22_23[[#This Row],[Last Year Turnover]]&lt;&gt;0, raceday_22_23[[#This Row],[GBR/TO%]]-raceday_22_23[[#This Row],[Last Year GBR/TO%]], 0)</f>
        <v>5.1000000000000018E-2</v>
      </c>
    </row>
    <row r="66" spans="1:23" x14ac:dyDescent="0.3">
      <c r="A66" s="8">
        <v>45593</v>
      </c>
      <c r="B66" s="39" t="s">
        <v>100</v>
      </c>
      <c r="C66" s="39" t="s">
        <v>84</v>
      </c>
      <c r="D66" s="39" t="s">
        <v>27</v>
      </c>
      <c r="E66" s="3">
        <v>12</v>
      </c>
      <c r="F66" s="3">
        <v>143</v>
      </c>
      <c r="G66" s="3">
        <v>11.9</v>
      </c>
      <c r="H66" s="4">
        <v>0.25</v>
      </c>
      <c r="I66" s="5">
        <v>392913</v>
      </c>
      <c r="J66" s="5">
        <v>32743</v>
      </c>
      <c r="K66" s="4">
        <v>1.1759999999999999</v>
      </c>
      <c r="L66" s="4">
        <v>8.3000000000000004E-2</v>
      </c>
      <c r="M66" s="5">
        <v>1704861</v>
      </c>
      <c r="N66" s="5">
        <v>461899</v>
      </c>
      <c r="O66" s="5">
        <v>0</v>
      </c>
      <c r="P66" s="5">
        <v>0</v>
      </c>
      <c r="Q66" s="4">
        <v>0.27100000000000002</v>
      </c>
      <c r="R66" s="4">
        <v>0</v>
      </c>
      <c r="S66" s="18">
        <v>0</v>
      </c>
      <c r="T66" s="10">
        <v>1703026</v>
      </c>
      <c r="U66" s="10">
        <v>161877</v>
      </c>
      <c r="V66" s="11">
        <v>9.5000000000000001E-2</v>
      </c>
      <c r="W66" s="12">
        <f>IF(raceday_22_23[[#This Row],[Last Year Turnover]]&lt;&gt;0, raceday_22_23[[#This Row],[GBR/TO%]]-raceday_22_23[[#This Row],[Last Year GBR/TO%]], 0)</f>
        <v>0.17600000000000002</v>
      </c>
    </row>
    <row r="67" spans="1:23" x14ac:dyDescent="0.3">
      <c r="A67" s="8">
        <v>45594</v>
      </c>
      <c r="B67" s="39" t="s">
        <v>77</v>
      </c>
      <c r="C67" s="39" t="s">
        <v>74</v>
      </c>
      <c r="D67" s="39" t="s">
        <v>26</v>
      </c>
      <c r="E67" s="3">
        <v>7</v>
      </c>
      <c r="F67" s="3">
        <v>65</v>
      </c>
      <c r="G67" s="3">
        <v>9.3000000000000007</v>
      </c>
      <c r="H67" s="4">
        <v>0.42899999999999999</v>
      </c>
      <c r="I67" s="5">
        <v>53340</v>
      </c>
      <c r="J67" s="5">
        <v>7620</v>
      </c>
      <c r="K67" s="4">
        <v>1.714</v>
      </c>
      <c r="L67" s="4">
        <v>0.14299999999999999</v>
      </c>
      <c r="M67" s="5">
        <v>328909</v>
      </c>
      <c r="N67" s="5">
        <v>91439</v>
      </c>
      <c r="O67" s="5">
        <v>0</v>
      </c>
      <c r="P67" s="5">
        <v>0</v>
      </c>
      <c r="Q67" s="4">
        <v>0.27800000000000002</v>
      </c>
      <c r="R67" s="4">
        <v>0</v>
      </c>
      <c r="S67" s="18">
        <v>0</v>
      </c>
      <c r="T67" s="10">
        <v>0</v>
      </c>
      <c r="U67" s="10">
        <v>0</v>
      </c>
      <c r="V67" s="11">
        <v>0</v>
      </c>
      <c r="W67" s="12">
        <f>IF(raceday_22_23[[#This Row],[Last Year Turnover]]&lt;&gt;0, raceday_22_23[[#This Row],[GBR/TO%]]-raceday_22_23[[#This Row],[Last Year GBR/TO%]], 0)</f>
        <v>0</v>
      </c>
    </row>
    <row r="68" spans="1:23" x14ac:dyDescent="0.3">
      <c r="A68" s="8">
        <v>45596</v>
      </c>
      <c r="B68" s="39" t="s">
        <v>31</v>
      </c>
      <c r="C68" s="39" t="s">
        <v>72</v>
      </c>
      <c r="D68" s="39" t="s">
        <v>73</v>
      </c>
      <c r="E68" s="3">
        <v>9</v>
      </c>
      <c r="F68" s="3">
        <v>85</v>
      </c>
      <c r="G68" s="3">
        <v>9.4</v>
      </c>
      <c r="H68" s="4">
        <v>0.33300000000000002</v>
      </c>
      <c r="I68" s="5">
        <v>98345</v>
      </c>
      <c r="J68" s="5">
        <v>10927</v>
      </c>
      <c r="K68" s="4">
        <v>1.508</v>
      </c>
      <c r="L68" s="4">
        <v>0</v>
      </c>
      <c r="M68" s="5">
        <v>572426</v>
      </c>
      <c r="N68" s="5">
        <v>148261</v>
      </c>
      <c r="O68" s="5">
        <v>0</v>
      </c>
      <c r="P68" s="5">
        <v>0</v>
      </c>
      <c r="Q68" s="4">
        <v>0.25900000000000001</v>
      </c>
      <c r="R68" s="4">
        <v>0</v>
      </c>
      <c r="S68" s="18">
        <v>0</v>
      </c>
      <c r="T68" s="10">
        <v>590524</v>
      </c>
      <c r="U68" s="10">
        <v>119603</v>
      </c>
      <c r="V68" s="11">
        <v>0.20300000000000001</v>
      </c>
      <c r="W68" s="12">
        <f>IF(raceday_22_23[[#This Row],[Last Year Turnover]]&lt;&gt;0, raceday_22_23[[#This Row],[GBR/TO%]]-raceday_22_23[[#This Row],[Last Year GBR/TO%]], 0)</f>
        <v>5.5999999999999994E-2</v>
      </c>
    </row>
    <row r="69" spans="1:23" x14ac:dyDescent="0.3">
      <c r="A69" s="8">
        <v>45597</v>
      </c>
      <c r="B69" s="39" t="s">
        <v>32</v>
      </c>
      <c r="C69" s="39" t="s">
        <v>91</v>
      </c>
      <c r="D69" s="39" t="s">
        <v>27</v>
      </c>
      <c r="E69" s="3">
        <v>10</v>
      </c>
      <c r="F69" s="3">
        <v>111</v>
      </c>
      <c r="G69" s="3">
        <v>11.1</v>
      </c>
      <c r="H69" s="4">
        <v>0</v>
      </c>
      <c r="I69" s="5">
        <v>98425</v>
      </c>
      <c r="J69" s="5">
        <v>9842</v>
      </c>
      <c r="K69" s="4">
        <v>2.2999999999999998</v>
      </c>
      <c r="L69" s="4">
        <v>0.1</v>
      </c>
      <c r="M69" s="5">
        <v>790661</v>
      </c>
      <c r="N69" s="5">
        <v>226408</v>
      </c>
      <c r="O69" s="5">
        <v>0</v>
      </c>
      <c r="P69" s="5">
        <v>0</v>
      </c>
      <c r="Q69" s="4">
        <v>0.28599999999999998</v>
      </c>
      <c r="R69" s="4">
        <v>0</v>
      </c>
      <c r="S69" s="18">
        <v>0</v>
      </c>
      <c r="T69" s="10">
        <v>924200</v>
      </c>
      <c r="U69" s="10">
        <v>276974</v>
      </c>
      <c r="V69" s="11">
        <v>0.3</v>
      </c>
      <c r="W69" s="12">
        <f>IF(raceday_22_23[[#This Row],[Last Year Turnover]]&lt;&gt;0, raceday_22_23[[#This Row],[GBR/TO%]]-raceday_22_23[[#This Row],[Last Year GBR/TO%]], 0)</f>
        <v>-1.4000000000000012E-2</v>
      </c>
    </row>
    <row r="70" spans="1:23" x14ac:dyDescent="0.3">
      <c r="A70" s="8">
        <v>45597</v>
      </c>
      <c r="B70" s="39" t="s">
        <v>32</v>
      </c>
      <c r="C70" s="39" t="s">
        <v>0</v>
      </c>
      <c r="D70" s="39" t="s">
        <v>26</v>
      </c>
      <c r="E70" s="3">
        <v>9</v>
      </c>
      <c r="F70" s="3">
        <v>74</v>
      </c>
      <c r="G70" s="3">
        <v>8.1999999999999993</v>
      </c>
      <c r="H70" s="4">
        <v>0.222</v>
      </c>
      <c r="I70" s="5">
        <v>125145</v>
      </c>
      <c r="J70" s="5">
        <v>13905</v>
      </c>
      <c r="K70" s="4">
        <v>1.19</v>
      </c>
      <c r="L70" s="4">
        <v>0.222</v>
      </c>
      <c r="M70" s="5">
        <v>700546</v>
      </c>
      <c r="N70" s="5">
        <v>148929</v>
      </c>
      <c r="O70" s="5">
        <v>0</v>
      </c>
      <c r="P70" s="5">
        <v>0</v>
      </c>
      <c r="Q70" s="4">
        <v>0.21299999999999999</v>
      </c>
      <c r="R70" s="4">
        <v>0</v>
      </c>
      <c r="S70" s="18">
        <v>0</v>
      </c>
      <c r="T70" s="10">
        <v>589509</v>
      </c>
      <c r="U70" s="10">
        <v>148225</v>
      </c>
      <c r="V70" s="11">
        <v>0.251</v>
      </c>
      <c r="W70" s="12">
        <f>IF(raceday_22_23[[#This Row],[Last Year Turnover]]&lt;&gt;0, raceday_22_23[[#This Row],[GBR/TO%]]-raceday_22_23[[#This Row],[Last Year GBR/TO%]], 0)</f>
        <v>-3.8000000000000006E-2</v>
      </c>
    </row>
    <row r="71" spans="1:23" x14ac:dyDescent="0.3">
      <c r="A71" s="8">
        <v>45599</v>
      </c>
      <c r="B71" s="39" t="s">
        <v>33</v>
      </c>
      <c r="C71" s="39" t="s">
        <v>103</v>
      </c>
      <c r="D71" s="39" t="s">
        <v>27</v>
      </c>
      <c r="E71" s="3">
        <v>8</v>
      </c>
      <c r="F71" s="3">
        <v>64</v>
      </c>
      <c r="G71" s="3">
        <v>8</v>
      </c>
      <c r="H71" s="4">
        <v>0.25</v>
      </c>
      <c r="I71" s="5">
        <v>91692</v>
      </c>
      <c r="J71" s="5">
        <v>11462</v>
      </c>
      <c r="K71" s="4">
        <v>2.4430000000000001</v>
      </c>
      <c r="L71" s="4">
        <v>0.125</v>
      </c>
      <c r="M71" s="5">
        <v>810386</v>
      </c>
      <c r="N71" s="5">
        <v>223975</v>
      </c>
      <c r="O71" s="5">
        <v>0</v>
      </c>
      <c r="P71" s="5">
        <v>0</v>
      </c>
      <c r="Q71" s="4">
        <v>0.27600000000000002</v>
      </c>
      <c r="R71" s="4">
        <v>0</v>
      </c>
      <c r="S71" s="18">
        <v>0</v>
      </c>
      <c r="T71" s="10">
        <v>1056868</v>
      </c>
      <c r="U71" s="10">
        <v>201635</v>
      </c>
      <c r="V71" s="11">
        <v>0.191</v>
      </c>
      <c r="W71" s="12">
        <f>IF(raceday_22_23[[#This Row],[Last Year Turnover]]&lt;&gt;0, raceday_22_23[[#This Row],[GBR/TO%]]-raceday_22_23[[#This Row],[Last Year GBR/TO%]], 0)</f>
        <v>8.500000000000002E-2</v>
      </c>
    </row>
    <row r="72" spans="1:23" x14ac:dyDescent="0.3">
      <c r="A72" s="8">
        <v>45600</v>
      </c>
      <c r="B72" s="39" t="s">
        <v>100</v>
      </c>
      <c r="C72" s="39" t="s">
        <v>103</v>
      </c>
      <c r="D72" s="39" t="s">
        <v>27</v>
      </c>
      <c r="E72" s="3">
        <v>10</v>
      </c>
      <c r="F72" s="3">
        <v>85</v>
      </c>
      <c r="G72" s="3">
        <v>8.5</v>
      </c>
      <c r="H72" s="4">
        <v>0.5</v>
      </c>
      <c r="I72" s="5">
        <v>271474</v>
      </c>
      <c r="J72" s="5">
        <v>27147</v>
      </c>
      <c r="K72" s="4">
        <v>0.94099999999999995</v>
      </c>
      <c r="L72" s="4">
        <v>0.2</v>
      </c>
      <c r="M72" s="5">
        <v>1455597</v>
      </c>
      <c r="N72" s="5">
        <v>255466</v>
      </c>
      <c r="O72" s="5">
        <v>0</v>
      </c>
      <c r="P72" s="5">
        <v>0</v>
      </c>
      <c r="Q72" s="4">
        <v>0.17599999999999999</v>
      </c>
      <c r="R72" s="4">
        <v>0</v>
      </c>
      <c r="S72" s="18">
        <v>0</v>
      </c>
      <c r="T72" s="10">
        <v>1479526</v>
      </c>
      <c r="U72" s="10">
        <v>273033</v>
      </c>
      <c r="V72" s="11">
        <v>0.185</v>
      </c>
      <c r="W72" s="12">
        <f>IF(raceday_22_23[[#This Row],[Last Year Turnover]]&lt;&gt;0, raceday_22_23[[#This Row],[GBR/TO%]]-raceday_22_23[[#This Row],[Last Year GBR/TO%]], 0)</f>
        <v>-9.000000000000008E-3</v>
      </c>
    </row>
    <row r="73" spans="1:23" x14ac:dyDescent="0.3">
      <c r="A73" s="8">
        <v>45600</v>
      </c>
      <c r="B73" s="39" t="s">
        <v>100</v>
      </c>
      <c r="C73" s="39" t="s">
        <v>104</v>
      </c>
      <c r="D73" s="39" t="s">
        <v>26</v>
      </c>
      <c r="E73" s="3">
        <v>6</v>
      </c>
      <c r="F73" s="3">
        <v>60</v>
      </c>
      <c r="G73" s="3">
        <v>10</v>
      </c>
      <c r="H73" s="4">
        <v>0.66700000000000004</v>
      </c>
      <c r="I73" s="5">
        <v>60769</v>
      </c>
      <c r="J73" s="5">
        <v>10128</v>
      </c>
      <c r="K73" s="4">
        <v>0.22700000000000001</v>
      </c>
      <c r="L73" s="4">
        <v>0.33300000000000002</v>
      </c>
      <c r="M73" s="5">
        <v>233320</v>
      </c>
      <c r="N73" s="5">
        <v>13809</v>
      </c>
      <c r="O73" s="5">
        <v>0</v>
      </c>
      <c r="P73" s="5">
        <v>0</v>
      </c>
      <c r="Q73" s="4">
        <v>5.8999999999999997E-2</v>
      </c>
      <c r="R73" s="4">
        <v>0</v>
      </c>
      <c r="S73" s="18">
        <v>0</v>
      </c>
      <c r="T73" s="10">
        <v>0</v>
      </c>
      <c r="U73" s="10">
        <v>0</v>
      </c>
      <c r="V73" s="11">
        <v>0</v>
      </c>
      <c r="W73" s="12">
        <f>IF(raceday_22_23[[#This Row],[Last Year Turnover]]&lt;&gt;0, raceday_22_23[[#This Row],[GBR/TO%]]-raceday_22_23[[#This Row],[Last Year GBR/TO%]], 0)</f>
        <v>0</v>
      </c>
    </row>
    <row r="74" spans="1:23" x14ac:dyDescent="0.3">
      <c r="O74" s="4"/>
    </row>
    <row r="75" spans="1:23" x14ac:dyDescent="0.3">
      <c r="G75" s="30"/>
    </row>
  </sheetData>
  <phoneticPr fontId="4" type="noConversion"/>
  <conditionalFormatting sqref="W2:W1048576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U22"/>
  <sheetViews>
    <sheetView workbookViewId="0">
      <selection activeCell="D22" sqref="D22"/>
    </sheetView>
  </sheetViews>
  <sheetFormatPr defaultColWidth="9.109375" defaultRowHeight="14.4" x14ac:dyDescent="0.3"/>
  <cols>
    <col min="1" max="1" width="15.33203125" style="3" bestFit="1" customWidth="1"/>
    <col min="2" max="2" width="31.33203125" style="3" bestFit="1" customWidth="1"/>
    <col min="3" max="3" width="11.109375" style="3" bestFit="1" customWidth="1"/>
    <col min="4" max="4" width="8" style="3" bestFit="1" customWidth="1"/>
    <col min="5" max="5" width="9.6640625" style="3" bestFit="1" customWidth="1"/>
    <col min="6" max="6" width="9.33203125" style="4" bestFit="1" customWidth="1"/>
    <col min="7" max="7" width="12.33203125" style="5" bestFit="1" customWidth="1"/>
    <col min="8" max="8" width="20.77734375" style="5" bestFit="1" customWidth="1"/>
    <col min="9" max="9" width="16.6640625" style="4" bestFit="1" customWidth="1"/>
    <col min="10" max="10" width="13.6640625" style="4" bestFit="1" customWidth="1"/>
    <col min="11" max="11" width="13.109375" style="5" bestFit="1" customWidth="1"/>
    <col min="12" max="12" width="10.88671875" style="5" bestFit="1" customWidth="1"/>
    <col min="13" max="13" width="9.88671875" style="5" bestFit="1" customWidth="1"/>
    <col min="14" max="14" width="10" style="5" bestFit="1" customWidth="1"/>
    <col min="15" max="15" width="17.109375" style="4" bestFit="1" customWidth="1"/>
    <col min="16" max="16" width="11.33203125" style="6" bestFit="1" customWidth="1"/>
    <col min="17" max="17" width="15.88671875" style="4" bestFit="1" customWidth="1"/>
    <col min="18" max="18" width="20.21875" style="4" bestFit="1" customWidth="1"/>
    <col min="19" max="19" width="20.88671875" style="21" bestFit="1" customWidth="1"/>
    <col min="20" max="20" width="5.33203125" style="4" bestFit="1" customWidth="1"/>
    <col min="21" max="21" width="16.6640625" style="4" bestFit="1" customWidth="1"/>
    <col min="22" max="22" width="15.88671875" style="3" bestFit="1" customWidth="1"/>
    <col min="23" max="23" width="32.5546875" style="3" bestFit="1" customWidth="1"/>
    <col min="24" max="24" width="13" style="3" bestFit="1" customWidth="1"/>
    <col min="25" max="25" width="15.109375" style="3" bestFit="1" customWidth="1"/>
    <col min="26" max="26" width="16.109375" style="3" bestFit="1" customWidth="1"/>
    <col min="27" max="27" width="15.109375" style="3" bestFit="1" customWidth="1"/>
    <col min="28" max="28" width="14" style="3" bestFit="1" customWidth="1"/>
    <col min="29" max="29" width="17" style="3" bestFit="1" customWidth="1"/>
    <col min="30" max="30" width="10.88671875" style="3" bestFit="1" customWidth="1"/>
    <col min="31" max="31" width="12.109375" style="3" bestFit="1" customWidth="1"/>
    <col min="32" max="32" width="18.44140625" style="3" bestFit="1" customWidth="1"/>
    <col min="33" max="33" width="20.88671875" style="3" bestFit="1" customWidth="1"/>
    <col min="34" max="34" width="12.44140625" style="3" bestFit="1" customWidth="1"/>
    <col min="35" max="35" width="12.5546875" style="3" bestFit="1" customWidth="1"/>
    <col min="36" max="36" width="18.109375" style="3" bestFit="1" customWidth="1"/>
    <col min="37" max="16384" width="9.109375" style="3"/>
  </cols>
  <sheetData>
    <row r="1" spans="1:21" x14ac:dyDescent="0.3">
      <c r="A1" s="14" t="s">
        <v>2</v>
      </c>
      <c r="B1" s="14" t="s">
        <v>3</v>
      </c>
      <c r="C1" t="s">
        <v>75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  <c r="I1" s="16" t="s">
        <v>9</v>
      </c>
      <c r="J1" s="15" t="s">
        <v>10</v>
      </c>
      <c r="K1" s="15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5" t="s">
        <v>16</v>
      </c>
      <c r="Q1" s="17" t="s">
        <v>17</v>
      </c>
      <c r="R1" s="11" t="s">
        <v>47</v>
      </c>
      <c r="S1" s="22" t="s">
        <v>69</v>
      </c>
      <c r="T1" s="3"/>
      <c r="U1" s="3"/>
    </row>
    <row r="2" spans="1:21" x14ac:dyDescent="0.3">
      <c r="A2" s="39" t="s">
        <v>81</v>
      </c>
      <c r="B2" s="39" t="s">
        <v>84</v>
      </c>
      <c r="C2" s="29" t="s">
        <v>94</v>
      </c>
      <c r="D2" s="3">
        <v>31</v>
      </c>
      <c r="E2" s="3">
        <v>330</v>
      </c>
      <c r="F2" s="3">
        <v>10.6</v>
      </c>
      <c r="G2" s="4">
        <v>0.32300000000000001</v>
      </c>
      <c r="H2" s="5">
        <v>587677</v>
      </c>
      <c r="I2" s="5">
        <v>18957.3</v>
      </c>
      <c r="J2" s="4">
        <v>1.1439999999999999</v>
      </c>
      <c r="K2" s="4">
        <v>0.129</v>
      </c>
      <c r="L2" s="5">
        <v>3304072</v>
      </c>
      <c r="M2" s="5">
        <v>672530</v>
      </c>
      <c r="N2" s="5">
        <v>254030.48</v>
      </c>
      <c r="O2" s="5">
        <v>389620</v>
      </c>
      <c r="P2" s="4">
        <v>0.20399999999999999</v>
      </c>
      <c r="Q2" s="4">
        <v>2.6469999999999998</v>
      </c>
      <c r="R2" s="11">
        <v>13.007</v>
      </c>
      <c r="S2" s="20">
        <f>club_summary_data_22_23[[#This Row],[Turnover]]/club_summary_data_22_23[[#This Row],[Races]]</f>
        <v>106582.96774193548</v>
      </c>
      <c r="T2" s="3"/>
      <c r="U2" s="3"/>
    </row>
    <row r="3" spans="1:21" x14ac:dyDescent="0.3">
      <c r="A3" s="39" t="s">
        <v>81</v>
      </c>
      <c r="B3" s="39" t="s">
        <v>93</v>
      </c>
      <c r="C3" s="29" t="s">
        <v>76</v>
      </c>
      <c r="D3" s="3">
        <v>12</v>
      </c>
      <c r="E3" s="3">
        <v>151</v>
      </c>
      <c r="F3" s="3">
        <v>12.6</v>
      </c>
      <c r="G3" s="4">
        <v>0.16700000000000001</v>
      </c>
      <c r="H3" s="5">
        <v>167943</v>
      </c>
      <c r="I3" s="5">
        <v>13995.2</v>
      </c>
      <c r="J3" s="4">
        <v>0.95199999999999996</v>
      </c>
      <c r="K3" s="4">
        <v>0.16700000000000001</v>
      </c>
      <c r="L3" s="5">
        <v>1097283</v>
      </c>
      <c r="M3" s="5">
        <v>159948</v>
      </c>
      <c r="N3" s="5">
        <v>212629.09</v>
      </c>
      <c r="O3" s="5">
        <v>264304</v>
      </c>
      <c r="P3" s="4">
        <v>0.14599999999999999</v>
      </c>
      <c r="Q3" s="4">
        <v>0.752</v>
      </c>
      <c r="R3" s="11">
        <v>5.1609999999999996</v>
      </c>
      <c r="S3" s="20">
        <f>club_summary_data_22_23[[#This Row],[Turnover]]/club_summary_data_22_23[[#This Row],[Races]]</f>
        <v>91440.25</v>
      </c>
      <c r="T3" s="3"/>
      <c r="U3" s="3"/>
    </row>
    <row r="4" spans="1:21" x14ac:dyDescent="0.3">
      <c r="A4" s="39" t="s">
        <v>81</v>
      </c>
      <c r="B4" s="39" t="s">
        <v>0</v>
      </c>
      <c r="C4" s="29" t="s">
        <v>105</v>
      </c>
      <c r="D4" s="3">
        <v>123</v>
      </c>
      <c r="E4" s="3">
        <v>992</v>
      </c>
      <c r="F4" s="3">
        <v>8.1</v>
      </c>
      <c r="G4" s="4">
        <v>0.32500000000000001</v>
      </c>
      <c r="H4" s="5">
        <v>2164257</v>
      </c>
      <c r="I4" s="5">
        <v>17595.599999999999</v>
      </c>
      <c r="J4" s="4">
        <v>0.63500000000000001</v>
      </c>
      <c r="K4" s="4">
        <v>9.8000000000000004E-2</v>
      </c>
      <c r="L4" s="5">
        <v>7916210</v>
      </c>
      <c r="M4" s="5">
        <v>1373267</v>
      </c>
      <c r="N4" s="5">
        <v>2385028.69</v>
      </c>
      <c r="O4" s="5">
        <v>2933569</v>
      </c>
      <c r="P4" s="4">
        <v>0.17299999999999999</v>
      </c>
      <c r="Q4" s="4">
        <v>0.57599999999999996</v>
      </c>
      <c r="R4" s="11">
        <v>3.319</v>
      </c>
      <c r="S4" s="20">
        <f>club_summary_data_22_23[[#This Row],[Turnover]]/club_summary_data_22_23[[#This Row],[Races]]</f>
        <v>64359.430894308942</v>
      </c>
      <c r="T4" s="3"/>
      <c r="U4" s="3"/>
    </row>
    <row r="5" spans="1:21" x14ac:dyDescent="0.3">
      <c r="A5" s="39" t="s">
        <v>81</v>
      </c>
      <c r="B5" s="39" t="s">
        <v>88</v>
      </c>
      <c r="C5" s="29" t="s">
        <v>87</v>
      </c>
      <c r="D5" s="3">
        <v>16</v>
      </c>
      <c r="E5" s="3">
        <v>134</v>
      </c>
      <c r="F5" s="3">
        <v>8.4</v>
      </c>
      <c r="G5" s="4">
        <v>0.375</v>
      </c>
      <c r="H5" s="5">
        <v>177011</v>
      </c>
      <c r="I5" s="5">
        <v>11063.2</v>
      </c>
      <c r="J5" s="4">
        <v>0.77200000000000002</v>
      </c>
      <c r="K5" s="4">
        <v>0</v>
      </c>
      <c r="L5" s="5">
        <v>915450</v>
      </c>
      <c r="M5" s="5">
        <v>136710</v>
      </c>
      <c r="N5" s="5">
        <v>238386.5</v>
      </c>
      <c r="O5" s="5">
        <v>473464</v>
      </c>
      <c r="P5" s="4">
        <v>0.14899999999999999</v>
      </c>
      <c r="Q5" s="4">
        <v>0.57299999999999995</v>
      </c>
      <c r="R5" s="11">
        <v>3.84</v>
      </c>
      <c r="S5" s="20">
        <f>club_summary_data_22_23[[#This Row],[Turnover]]/club_summary_data_22_23[[#This Row],[Races]]</f>
        <v>57215.625</v>
      </c>
      <c r="T5" s="3"/>
      <c r="U5" s="3"/>
    </row>
    <row r="6" spans="1:21" x14ac:dyDescent="0.3">
      <c r="A6" s="39" t="s">
        <v>81</v>
      </c>
      <c r="B6" s="39" t="s">
        <v>85</v>
      </c>
      <c r="C6" s="29" t="s">
        <v>94</v>
      </c>
      <c r="D6" s="3">
        <v>25</v>
      </c>
      <c r="E6" s="3">
        <v>211</v>
      </c>
      <c r="F6" s="3">
        <v>8.4</v>
      </c>
      <c r="G6" s="4">
        <v>0.36</v>
      </c>
      <c r="H6" s="5">
        <v>301850</v>
      </c>
      <c r="I6" s="5">
        <v>12074</v>
      </c>
      <c r="J6" s="4">
        <v>0.95599999999999996</v>
      </c>
      <c r="K6" s="4">
        <v>0.04</v>
      </c>
      <c r="L6" s="5">
        <v>1348404</v>
      </c>
      <c r="M6" s="5">
        <v>288594</v>
      </c>
      <c r="N6" s="5">
        <v>376333.58</v>
      </c>
      <c r="O6" s="5">
        <v>477171</v>
      </c>
      <c r="P6" s="4">
        <v>0.214</v>
      </c>
      <c r="Q6" s="4">
        <v>0.76700000000000002</v>
      </c>
      <c r="R6" s="11">
        <v>3.5830000000000002</v>
      </c>
      <c r="S6" s="20"/>
      <c r="T6" s="3"/>
      <c r="U6" s="3"/>
    </row>
    <row r="7" spans="1:21" x14ac:dyDescent="0.3">
      <c r="A7" s="39" t="s">
        <v>81</v>
      </c>
      <c r="B7" s="39" t="s">
        <v>103</v>
      </c>
      <c r="C7" s="29" t="s">
        <v>87</v>
      </c>
      <c r="D7" s="3">
        <v>18</v>
      </c>
      <c r="E7" s="3">
        <v>149</v>
      </c>
      <c r="F7" s="3">
        <v>8.3000000000000007</v>
      </c>
      <c r="G7" s="4">
        <v>0.38900000000000001</v>
      </c>
      <c r="H7" s="5">
        <v>363166</v>
      </c>
      <c r="I7" s="5">
        <v>20175.900000000001</v>
      </c>
      <c r="J7" s="4">
        <v>1.32</v>
      </c>
      <c r="K7" s="4">
        <v>0.16700000000000001</v>
      </c>
      <c r="L7" s="5">
        <v>2265983</v>
      </c>
      <c r="M7" s="5">
        <v>479441</v>
      </c>
      <c r="N7" s="5">
        <v>0</v>
      </c>
      <c r="O7" s="5">
        <v>0</v>
      </c>
      <c r="P7" s="4">
        <v>0.21199999999999999</v>
      </c>
      <c r="Q7" s="4">
        <v>0</v>
      </c>
      <c r="R7" s="11">
        <v>0</v>
      </c>
      <c r="S7" s="20"/>
      <c r="T7" s="3"/>
      <c r="U7" s="3"/>
    </row>
    <row r="8" spans="1:21" x14ac:dyDescent="0.3">
      <c r="A8" s="39" t="s">
        <v>81</v>
      </c>
      <c r="B8" s="39" t="s">
        <v>86</v>
      </c>
      <c r="C8" s="29" t="s">
        <v>76</v>
      </c>
      <c r="D8" s="3">
        <v>10</v>
      </c>
      <c r="E8" s="3">
        <v>92</v>
      </c>
      <c r="F8" s="3">
        <v>9.1999999999999993</v>
      </c>
      <c r="G8" s="4">
        <v>0.3</v>
      </c>
      <c r="H8" s="5">
        <v>124905</v>
      </c>
      <c r="I8" s="5">
        <v>12490.5</v>
      </c>
      <c r="J8" s="4">
        <v>1.365</v>
      </c>
      <c r="K8" s="4">
        <v>0.1</v>
      </c>
      <c r="L8" s="5">
        <v>777951</v>
      </c>
      <c r="M8" s="5">
        <v>170439</v>
      </c>
      <c r="N8" s="5">
        <v>142126.24</v>
      </c>
      <c r="O8" s="5">
        <v>176347</v>
      </c>
      <c r="P8" s="4">
        <v>0.219</v>
      </c>
      <c r="Q8" s="4">
        <v>1.1990000000000001</v>
      </c>
      <c r="R8" s="11">
        <v>5.4740000000000002</v>
      </c>
      <c r="S8" s="20"/>
      <c r="T8" s="3"/>
      <c r="U8" s="3"/>
    </row>
    <row r="9" spans="1:21" x14ac:dyDescent="0.3">
      <c r="A9" s="39" t="s">
        <v>81</v>
      </c>
      <c r="B9" s="39" t="s">
        <v>104</v>
      </c>
      <c r="C9" s="29" t="s">
        <v>76</v>
      </c>
      <c r="D9" s="3">
        <v>6</v>
      </c>
      <c r="E9" s="3">
        <v>60</v>
      </c>
      <c r="F9" s="3">
        <v>10</v>
      </c>
      <c r="G9" s="4">
        <v>0.66700000000000004</v>
      </c>
      <c r="H9" s="5">
        <v>60769</v>
      </c>
      <c r="I9" s="5">
        <v>10128.200000000001</v>
      </c>
      <c r="J9" s="4">
        <v>0.22700000000000001</v>
      </c>
      <c r="K9" s="4">
        <v>0.33300000000000002</v>
      </c>
      <c r="L9" s="5">
        <v>233320</v>
      </c>
      <c r="M9" s="5">
        <v>13809</v>
      </c>
      <c r="N9" s="5">
        <v>0</v>
      </c>
      <c r="O9" s="5">
        <v>0</v>
      </c>
      <c r="P9" s="4">
        <v>5.8999999999999997E-2</v>
      </c>
      <c r="Q9" s="4">
        <v>0</v>
      </c>
      <c r="R9" s="11">
        <v>0</v>
      </c>
      <c r="S9" s="20"/>
      <c r="T9" s="3"/>
      <c r="U9" s="3"/>
    </row>
    <row r="10" spans="1:21" x14ac:dyDescent="0.3">
      <c r="A10" s="39" t="s">
        <v>81</v>
      </c>
      <c r="B10" s="39" t="s">
        <v>91</v>
      </c>
      <c r="C10" s="29" t="s">
        <v>94</v>
      </c>
      <c r="D10" s="3">
        <v>33</v>
      </c>
      <c r="E10" s="3">
        <v>418</v>
      </c>
      <c r="F10" s="3">
        <v>12.7</v>
      </c>
      <c r="G10" s="4">
        <v>0.03</v>
      </c>
      <c r="H10" s="5">
        <v>422494</v>
      </c>
      <c r="I10" s="5">
        <v>12802.8</v>
      </c>
      <c r="J10" s="4">
        <v>2.4169999999999998</v>
      </c>
      <c r="K10" s="4">
        <v>0.152</v>
      </c>
      <c r="L10" s="5">
        <v>3658177</v>
      </c>
      <c r="M10" s="5">
        <v>1021271</v>
      </c>
      <c r="N10" s="5">
        <v>379790.05</v>
      </c>
      <c r="O10" s="5">
        <v>550711</v>
      </c>
      <c r="P10" s="4">
        <v>0.27900000000000003</v>
      </c>
      <c r="Q10" s="4">
        <v>2.6890000000000001</v>
      </c>
      <c r="R10" s="11">
        <v>9.6319999999999997</v>
      </c>
      <c r="S10" s="20"/>
      <c r="T10" s="3"/>
      <c r="U10" s="3"/>
    </row>
    <row r="11" spans="1:21" x14ac:dyDescent="0.3">
      <c r="A11" s="39" t="s">
        <v>81</v>
      </c>
      <c r="B11" s="39" t="s">
        <v>1</v>
      </c>
      <c r="C11" s="29" t="s">
        <v>102</v>
      </c>
      <c r="D11" s="3">
        <v>172</v>
      </c>
      <c r="E11" s="3">
        <v>1802</v>
      </c>
      <c r="F11" s="3">
        <v>10.5</v>
      </c>
      <c r="G11" s="4">
        <v>0.42399999999999999</v>
      </c>
      <c r="H11" s="5">
        <v>3468791</v>
      </c>
      <c r="I11" s="5">
        <v>20167.400000000001</v>
      </c>
      <c r="J11" s="4">
        <v>0.67</v>
      </c>
      <c r="K11" s="4">
        <v>0.105</v>
      </c>
      <c r="L11" s="5">
        <v>15735146</v>
      </c>
      <c r="M11" s="5">
        <v>2322796</v>
      </c>
      <c r="N11" s="5">
        <v>3742263.8</v>
      </c>
      <c r="O11" s="5">
        <v>5476612</v>
      </c>
      <c r="P11" s="4">
        <v>0.14799999999999999</v>
      </c>
      <c r="Q11" s="4">
        <v>0.621</v>
      </c>
      <c r="R11" s="11">
        <v>4.2050000000000001</v>
      </c>
      <c r="S11" s="20"/>
      <c r="T11" s="3"/>
      <c r="U11" s="3"/>
    </row>
    <row r="12" spans="1:21" x14ac:dyDescent="0.3">
      <c r="A12" s="39" t="s">
        <v>81</v>
      </c>
      <c r="B12" s="39" t="s">
        <v>98</v>
      </c>
      <c r="C12" s="29" t="s">
        <v>76</v>
      </c>
      <c r="D12" s="3">
        <v>10</v>
      </c>
      <c r="E12" s="3">
        <v>76</v>
      </c>
      <c r="F12" s="3">
        <v>7.6</v>
      </c>
      <c r="G12" s="4">
        <v>0.5</v>
      </c>
      <c r="H12" s="5">
        <v>118710</v>
      </c>
      <c r="I12" s="5">
        <v>11871</v>
      </c>
      <c r="J12" s="4">
        <v>1.286</v>
      </c>
      <c r="K12" s="4">
        <v>0</v>
      </c>
      <c r="L12" s="5">
        <v>547827</v>
      </c>
      <c r="M12" s="5">
        <v>152642</v>
      </c>
      <c r="N12" s="5">
        <v>136141.24</v>
      </c>
      <c r="O12" s="5">
        <v>288597</v>
      </c>
      <c r="P12" s="4">
        <v>0.27900000000000003</v>
      </c>
      <c r="Q12" s="4">
        <v>1.121</v>
      </c>
      <c r="R12" s="11">
        <v>4.024</v>
      </c>
      <c r="S12" s="20"/>
      <c r="T12" s="3"/>
      <c r="U12" s="3"/>
    </row>
    <row r="13" spans="1:21" x14ac:dyDescent="0.3">
      <c r="A13" s="39" t="s">
        <v>81</v>
      </c>
      <c r="B13" s="39" t="s">
        <v>92</v>
      </c>
      <c r="C13" s="29" t="s">
        <v>87</v>
      </c>
      <c r="D13" s="3">
        <v>22</v>
      </c>
      <c r="E13" s="3">
        <v>224</v>
      </c>
      <c r="F13" s="3">
        <v>10.199999999999999</v>
      </c>
      <c r="G13" s="4">
        <v>0.22700000000000001</v>
      </c>
      <c r="H13" s="5">
        <v>338853</v>
      </c>
      <c r="I13" s="5">
        <v>15402.4</v>
      </c>
      <c r="J13" s="4">
        <v>1.1559999999999999</v>
      </c>
      <c r="K13" s="4">
        <v>0.27300000000000002</v>
      </c>
      <c r="L13" s="5">
        <v>1993268</v>
      </c>
      <c r="M13" s="5">
        <v>391711</v>
      </c>
      <c r="N13" s="5">
        <v>390787.4</v>
      </c>
      <c r="O13" s="5">
        <v>558266</v>
      </c>
      <c r="P13" s="4">
        <v>0.19700000000000001</v>
      </c>
      <c r="Q13" s="4">
        <v>1.002</v>
      </c>
      <c r="R13" s="11">
        <v>5.101</v>
      </c>
      <c r="S13" s="20"/>
    </row>
    <row r="14" spans="1:21" x14ac:dyDescent="0.3">
      <c r="A14" s="39" t="s">
        <v>81</v>
      </c>
      <c r="B14" s="39" t="s">
        <v>89</v>
      </c>
      <c r="C14" s="29" t="s">
        <v>76</v>
      </c>
      <c r="D14" s="3">
        <v>11</v>
      </c>
      <c r="E14" s="3">
        <v>102</v>
      </c>
      <c r="F14" s="3">
        <v>9.3000000000000007</v>
      </c>
      <c r="G14" s="4">
        <v>0.36399999999999999</v>
      </c>
      <c r="H14" s="5">
        <v>110978</v>
      </c>
      <c r="I14" s="5">
        <v>10088.9</v>
      </c>
      <c r="J14" s="4">
        <v>0.97199999999999998</v>
      </c>
      <c r="K14" s="4">
        <v>9.0999999999999998E-2</v>
      </c>
      <c r="L14" s="5">
        <v>742559</v>
      </c>
      <c r="M14" s="5">
        <v>107888</v>
      </c>
      <c r="N14" s="5">
        <v>143760.75</v>
      </c>
      <c r="O14" s="5">
        <v>172534</v>
      </c>
      <c r="P14" s="4">
        <v>0.14499999999999999</v>
      </c>
      <c r="Q14" s="4">
        <v>0.75</v>
      </c>
      <c r="R14" s="11">
        <v>5.165</v>
      </c>
      <c r="S14" s="20"/>
    </row>
    <row r="15" spans="1:21" x14ac:dyDescent="0.3">
      <c r="A15" s="39" t="s">
        <v>81</v>
      </c>
      <c r="B15" s="39" t="s">
        <v>96</v>
      </c>
      <c r="C15" s="29" t="s">
        <v>76</v>
      </c>
      <c r="D15" s="3">
        <v>12</v>
      </c>
      <c r="E15" s="3">
        <v>141</v>
      </c>
      <c r="F15" s="3">
        <v>11.8</v>
      </c>
      <c r="G15" s="4">
        <v>0.16700000000000001</v>
      </c>
      <c r="H15" s="5">
        <v>135388</v>
      </c>
      <c r="I15" s="5">
        <v>11282.3</v>
      </c>
      <c r="J15" s="4">
        <v>2.1549999999999998</v>
      </c>
      <c r="K15" s="4">
        <v>8.3000000000000004E-2</v>
      </c>
      <c r="L15" s="5">
        <v>1167384</v>
      </c>
      <c r="M15" s="5">
        <v>291705</v>
      </c>
      <c r="N15" s="5">
        <v>154189.5</v>
      </c>
      <c r="O15" s="5">
        <v>179205</v>
      </c>
      <c r="P15" s="4">
        <v>0.25</v>
      </c>
      <c r="Q15" s="4">
        <v>1.8919999999999999</v>
      </c>
      <c r="R15" s="11">
        <v>7.5709999999999997</v>
      </c>
      <c r="S15" s="20"/>
    </row>
    <row r="16" spans="1:21" x14ac:dyDescent="0.3">
      <c r="A16" s="39" t="s">
        <v>81</v>
      </c>
      <c r="B16" s="39" t="s">
        <v>99</v>
      </c>
      <c r="C16" s="29" t="s">
        <v>76</v>
      </c>
      <c r="D16" s="3">
        <v>10</v>
      </c>
      <c r="E16" s="3">
        <v>97</v>
      </c>
      <c r="F16" s="3">
        <v>9.6999999999999993</v>
      </c>
      <c r="G16" s="4">
        <v>0.2</v>
      </c>
      <c r="H16" s="5">
        <v>121266</v>
      </c>
      <c r="I16" s="5">
        <v>12126.6</v>
      </c>
      <c r="J16" s="4">
        <v>1.587</v>
      </c>
      <c r="K16" s="4">
        <v>0.3</v>
      </c>
      <c r="L16" s="5">
        <v>756196</v>
      </c>
      <c r="M16" s="5">
        <v>192469</v>
      </c>
      <c r="N16" s="5">
        <v>0</v>
      </c>
      <c r="O16" s="5">
        <v>232241</v>
      </c>
      <c r="P16" s="4">
        <v>0.255</v>
      </c>
      <c r="Q16" s="4">
        <v>0</v>
      </c>
      <c r="R16" s="11">
        <v>0</v>
      </c>
      <c r="S16" s="20"/>
    </row>
    <row r="17" spans="1:19" x14ac:dyDescent="0.3">
      <c r="A17" s="39" t="s">
        <v>81</v>
      </c>
      <c r="B17" s="39" t="s">
        <v>74</v>
      </c>
      <c r="C17" s="29" t="s">
        <v>101</v>
      </c>
      <c r="D17" s="3">
        <v>92</v>
      </c>
      <c r="E17" s="3">
        <v>734</v>
      </c>
      <c r="F17" s="3">
        <v>8</v>
      </c>
      <c r="G17" s="4">
        <v>0.39100000000000001</v>
      </c>
      <c r="H17" s="5">
        <v>696771</v>
      </c>
      <c r="I17" s="5">
        <v>7573.6</v>
      </c>
      <c r="J17" s="4">
        <v>1.0780000000000001</v>
      </c>
      <c r="K17" s="4">
        <v>0.109</v>
      </c>
      <c r="L17" s="5">
        <v>3948247</v>
      </c>
      <c r="M17" s="5">
        <v>751021</v>
      </c>
      <c r="N17" s="5">
        <v>947066.13</v>
      </c>
      <c r="O17" s="5">
        <v>2299989</v>
      </c>
      <c r="P17" s="4">
        <v>0.19</v>
      </c>
      <c r="Q17" s="4">
        <v>0.79300000000000004</v>
      </c>
      <c r="R17" s="11">
        <v>4.1689999999999996</v>
      </c>
      <c r="S17" s="20"/>
    </row>
    <row r="18" spans="1:19" x14ac:dyDescent="0.3">
      <c r="A18" s="39" t="s">
        <v>81</v>
      </c>
      <c r="B18" s="39" t="s">
        <v>72</v>
      </c>
      <c r="C18" s="29" t="s">
        <v>106</v>
      </c>
      <c r="D18" s="3">
        <v>35</v>
      </c>
      <c r="E18" s="3">
        <v>301</v>
      </c>
      <c r="F18" s="3">
        <v>8.6</v>
      </c>
      <c r="G18" s="4">
        <v>0.34300000000000003</v>
      </c>
      <c r="H18" s="5">
        <v>382606</v>
      </c>
      <c r="I18" s="5">
        <v>10931.6</v>
      </c>
      <c r="J18" s="4">
        <v>1.302</v>
      </c>
      <c r="K18" s="4">
        <v>0</v>
      </c>
      <c r="L18" s="5">
        <v>2056477</v>
      </c>
      <c r="M18" s="5">
        <v>498160</v>
      </c>
      <c r="N18" s="5">
        <v>350562.52</v>
      </c>
      <c r="O18" s="5">
        <v>780132</v>
      </c>
      <c r="P18" s="4">
        <v>0.24199999999999999</v>
      </c>
      <c r="Q18" s="4">
        <v>1.421</v>
      </c>
      <c r="R18" s="11">
        <v>5.8659999999999997</v>
      </c>
      <c r="S18" s="20"/>
    </row>
    <row r="19" spans="1:19" x14ac:dyDescent="0.3">
      <c r="A19" s="39" t="s">
        <v>81</v>
      </c>
      <c r="B19" s="39" t="s">
        <v>90</v>
      </c>
      <c r="C19" s="29" t="s">
        <v>87</v>
      </c>
      <c r="D19" s="3">
        <v>17</v>
      </c>
      <c r="E19" s="3">
        <v>145</v>
      </c>
      <c r="F19" s="3">
        <v>8.5</v>
      </c>
      <c r="G19" s="4">
        <v>0.23499999999999999</v>
      </c>
      <c r="H19" s="5">
        <v>186698</v>
      </c>
      <c r="I19" s="5">
        <v>10982.2</v>
      </c>
      <c r="J19" s="4">
        <v>1.4410000000000001</v>
      </c>
      <c r="K19" s="4">
        <v>5.8999999999999997E-2</v>
      </c>
      <c r="L19" s="5">
        <v>992360</v>
      </c>
      <c r="M19" s="5">
        <v>268960</v>
      </c>
      <c r="N19" s="5">
        <v>258415.9</v>
      </c>
      <c r="O19" s="5">
        <v>402431</v>
      </c>
      <c r="P19" s="4">
        <v>0.27100000000000002</v>
      </c>
      <c r="Q19" s="4">
        <v>1.0409999999999999</v>
      </c>
      <c r="R19" s="11">
        <v>3.84</v>
      </c>
      <c r="S19" s="20"/>
    </row>
    <row r="22" spans="1:19" x14ac:dyDescent="0.3">
      <c r="M22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20"/>
  <sheetViews>
    <sheetView workbookViewId="0">
      <selection activeCell="E27" sqref="E27"/>
    </sheetView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9.8867187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47</v>
      </c>
    </row>
    <row r="2" spans="1:19" x14ac:dyDescent="0.3">
      <c r="A2" s="3" t="s">
        <v>81</v>
      </c>
      <c r="B2" s="3" t="s">
        <v>26</v>
      </c>
      <c r="C2" s="3">
        <v>221</v>
      </c>
      <c r="D2" s="3">
        <v>1786</v>
      </c>
      <c r="E2" s="3">
        <v>8.1</v>
      </c>
      <c r="F2" s="4">
        <v>0.36199999999999999</v>
      </c>
      <c r="G2" s="5">
        <v>2921797</v>
      </c>
      <c r="H2" s="5">
        <v>13220.8</v>
      </c>
      <c r="I2" s="4">
        <v>0.73199999999999998</v>
      </c>
      <c r="J2" s="4">
        <v>0.109</v>
      </c>
      <c r="K2" s="5">
        <v>12097777</v>
      </c>
      <c r="L2" s="5">
        <v>2138097</v>
      </c>
      <c r="M2" s="5">
        <v>3332094.82</v>
      </c>
      <c r="N2" s="5">
        <v>5233558</v>
      </c>
      <c r="O2" s="4">
        <v>0.17699999999999999</v>
      </c>
      <c r="P2" s="4">
        <v>0.64200000000000002</v>
      </c>
      <c r="Q2" s="4">
        <v>3.6309999999999998</v>
      </c>
    </row>
    <row r="3" spans="1:19" x14ac:dyDescent="0.3">
      <c r="A3" s="3" t="s">
        <v>81</v>
      </c>
      <c r="B3" s="3" t="s">
        <v>27</v>
      </c>
      <c r="C3" s="3">
        <v>289</v>
      </c>
      <c r="D3" s="3">
        <v>3093</v>
      </c>
      <c r="E3" s="31">
        <v>10.7</v>
      </c>
      <c r="F3" s="4">
        <v>0.34300000000000003</v>
      </c>
      <c r="G3" s="5">
        <v>5256437</v>
      </c>
      <c r="H3" s="5">
        <v>18188.400000000001</v>
      </c>
      <c r="I3" s="4">
        <v>0.96199999999999997</v>
      </c>
      <c r="J3" s="4">
        <v>0.11799999999999999</v>
      </c>
      <c r="K3" s="5">
        <v>27970604</v>
      </c>
      <c r="L3" s="5">
        <v>5055579</v>
      </c>
      <c r="M3" s="5">
        <v>4886663.67</v>
      </c>
      <c r="N3" s="5">
        <v>7032986</v>
      </c>
      <c r="O3" s="4">
        <v>0.18099999999999999</v>
      </c>
      <c r="P3" s="4">
        <v>1.0349999999999999</v>
      </c>
      <c r="Q3" s="4">
        <v>5.7240000000000002</v>
      </c>
    </row>
    <row r="4" spans="1:19" x14ac:dyDescent="0.3">
      <c r="A4" s="3" t="s">
        <v>81</v>
      </c>
      <c r="B4" s="3" t="s">
        <v>73</v>
      </c>
      <c r="C4" s="3">
        <v>145</v>
      </c>
      <c r="D4" s="3">
        <v>1280</v>
      </c>
      <c r="E4" s="3">
        <v>8.8000000000000007</v>
      </c>
      <c r="F4" s="4">
        <v>0.317</v>
      </c>
      <c r="G4" s="5">
        <v>1751899</v>
      </c>
      <c r="H4" s="5">
        <v>12082.1</v>
      </c>
      <c r="I4" s="4">
        <v>1.1990000000000001</v>
      </c>
      <c r="J4" s="4">
        <v>8.3000000000000004E-2</v>
      </c>
      <c r="K4" s="5">
        <v>9387933</v>
      </c>
      <c r="L4" s="5">
        <v>2099685</v>
      </c>
      <c r="M4" s="5">
        <v>1892753.38</v>
      </c>
      <c r="N4" s="5">
        <v>3388649</v>
      </c>
      <c r="O4" s="4">
        <v>0.224</v>
      </c>
      <c r="P4" s="4">
        <v>1.109</v>
      </c>
      <c r="Q4" s="4">
        <v>4.96</v>
      </c>
    </row>
    <row r="7" spans="1:19" x14ac:dyDescent="0.3">
      <c r="A7" s="36" t="s">
        <v>57</v>
      </c>
      <c r="B7" s="36"/>
    </row>
    <row r="9" spans="1:19" x14ac:dyDescent="0.3">
      <c r="C9" s="23" t="s">
        <v>4</v>
      </c>
      <c r="D9" s="23" t="s">
        <v>5</v>
      </c>
      <c r="E9" s="23" t="s">
        <v>6</v>
      </c>
      <c r="F9" s="23" t="s">
        <v>7</v>
      </c>
      <c r="G9" s="23" t="s">
        <v>8</v>
      </c>
      <c r="H9" s="23" t="s">
        <v>9</v>
      </c>
      <c r="I9" s="23" t="s">
        <v>10</v>
      </c>
      <c r="J9" s="23" t="s">
        <v>11</v>
      </c>
      <c r="K9" s="23" t="s">
        <v>12</v>
      </c>
      <c r="L9" s="23" t="s">
        <v>61</v>
      </c>
      <c r="M9" s="23" t="s">
        <v>13</v>
      </c>
      <c r="N9" s="23" t="s">
        <v>62</v>
      </c>
      <c r="O9" s="23" t="s">
        <v>14</v>
      </c>
      <c r="P9" s="23" t="s">
        <v>15</v>
      </c>
      <c r="Q9" s="23" t="s">
        <v>16</v>
      </c>
      <c r="R9" s="23" t="s">
        <v>17</v>
      </c>
      <c r="S9" s="23" t="s">
        <v>47</v>
      </c>
    </row>
    <row r="10" spans="1:19" x14ac:dyDescent="0.3">
      <c r="A10" s="37" t="str">
        <f>CONCATENATE("Current Season (as at", " ", TEXT(NOTES!F1, "dd"), " ", TEXT(NOTES!F1, "mmmm"), "):")</f>
        <v>Current Season (as at 05 November):</v>
      </c>
      <c r="B10" s="37"/>
      <c r="C10" s="32">
        <f>SUM(nz_grouping_summary_data_22_23[Races])</f>
        <v>655</v>
      </c>
      <c r="D10" s="32">
        <f>SUM(nz_grouping_summary_data_22_23[Starters])</f>
        <v>6159</v>
      </c>
      <c r="E10" s="33">
        <f>D10/C10</f>
        <v>9.4030534351145043</v>
      </c>
      <c r="F10" s="34">
        <f>(ROUND(F2*C2,0) + ROUND(F3*C3,0) + ROUND(F4*C4,0))/C10</f>
        <v>0.34351145038167941</v>
      </c>
      <c r="G10" s="35">
        <f>SUM(nz_grouping_summary_data_22_23[HRNZ Funded Stakes])</f>
        <v>9930133</v>
      </c>
      <c r="H10" s="35">
        <f>G10/C10</f>
        <v>15160.508396946565</v>
      </c>
      <c r="I10" s="34">
        <f>M10/G10</f>
        <v>0.93587477629957228</v>
      </c>
      <c r="J10" s="34">
        <f>(ROUND(J2*C2,0) + ROUND(J3*C3,0) + ROUND(J4*C4,0))/C10</f>
        <v>0.10687022900763359</v>
      </c>
      <c r="K10" s="35">
        <f>SUM(nz_grouping_summary_data_22_23[Turnover])</f>
        <v>49456314</v>
      </c>
      <c r="L10" s="35">
        <f>K10/C10</f>
        <v>75505.822900763364</v>
      </c>
      <c r="M10" s="35">
        <f>SUM(nz_grouping_summary_data_22_23[GBR])</f>
        <v>9293361</v>
      </c>
      <c r="N10" s="35">
        <f>M10/C10</f>
        <v>14188.337404580152</v>
      </c>
      <c r="O10" s="35">
        <f>SUM(nz_grouping_summary_data_22_23[Funding])</f>
        <v>10111511.870000001</v>
      </c>
      <c r="P10" s="35">
        <f>SUM(nz_grouping_summary_data_22_23[Export TO (AUD)])</f>
        <v>15655193</v>
      </c>
      <c r="Q10" s="34">
        <f>M10/K10</f>
        <v>0.1879105062298011</v>
      </c>
      <c r="R10" s="34">
        <f>M10/O10</f>
        <v>0.91908718690946845</v>
      </c>
      <c r="S10" s="34">
        <f>K10/O10</f>
        <v>4.8910899414293025</v>
      </c>
    </row>
    <row r="11" spans="1:19" x14ac:dyDescent="0.3">
      <c r="A11" s="38" t="str">
        <f>CONCATENATE("Prior Season (as at", " ", TEXT(NOTES!F1, "dd"), " ", TEXT(NOTES!F1, "mmmm"), "):")</f>
        <v>Prior Season (as at 05 November):</v>
      </c>
      <c r="B11" s="38"/>
      <c r="C11" s="24" cm="1">
        <f t="array" ref="C11">prior_yr_cumulative_total[Races]</f>
        <v>529</v>
      </c>
      <c r="D11" s="24" cm="1">
        <f t="array" ref="D11">prior_yr_cumulative_total[Starters]</f>
        <v>5295</v>
      </c>
      <c r="E11" s="25" cm="1">
        <f t="array" ref="E11">prior_yr_cumulative_total[AFS]</f>
        <v>10.01</v>
      </c>
      <c r="F11" s="26" cm="1">
        <f t="array" ref="F11">prior_yr_cumulative_total[num_fav_winners]/prior_yr_cumulative_total[Races]</f>
        <v>0.38374291115311909</v>
      </c>
      <c r="G11" s="27" cm="1">
        <f t="array" ref="G11">prior_yr_cumulative_total[hrnz_funded_stakes]</f>
        <v>7710189</v>
      </c>
      <c r="H11" s="27">
        <f>G11/C11</f>
        <v>14575.026465028355</v>
      </c>
      <c r="I11" s="26">
        <f>M11/G11</f>
        <v>1.1289976160117476</v>
      </c>
      <c r="J11" s="26" cm="1">
        <f t="array" ref="J11">prior_yr_cumulative_total[num_late_starts]/prior_yr_cumulative_total[Races]</f>
        <v>0.14555765595463138</v>
      </c>
      <c r="K11" s="27" cm="1">
        <f t="array" ref="K11">prior_yr_cumulative_total[turnover]</f>
        <v>44163303</v>
      </c>
      <c r="L11" s="27">
        <f>K11/C11</f>
        <v>83484.504725897918</v>
      </c>
      <c r="M11" s="27" cm="1">
        <f t="array" ref="M11">prior_yr_cumulative_total[GBR]</f>
        <v>8704785</v>
      </c>
      <c r="N11" s="27">
        <f>M11/C11</f>
        <v>16455.17013232514</v>
      </c>
      <c r="O11" s="27" cm="1">
        <f t="array" ref="O11">prior_yr_cumulative_total[total_funding]</f>
        <v>9416835</v>
      </c>
      <c r="P11" s="27" cm="1">
        <f t="array" ref="P11">prior_yr_cumulative_total[export_TO]</f>
        <v>15775188</v>
      </c>
      <c r="Q11" s="26">
        <f>M11/K11</f>
        <v>0.19710448287801299</v>
      </c>
      <c r="R11" s="26">
        <f>M11/O11</f>
        <v>0.92438542249067757</v>
      </c>
      <c r="S11" s="26">
        <f>K11/O11</f>
        <v>4.6898244473859849</v>
      </c>
    </row>
    <row r="12" spans="1:19" x14ac:dyDescent="0.3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4"/>
      <c r="O12" s="24"/>
      <c r="P12" s="24"/>
      <c r="Q12" s="24"/>
      <c r="R12" s="24"/>
      <c r="S12" s="24"/>
    </row>
    <row r="13" spans="1:19" x14ac:dyDescent="0.3">
      <c r="A13" s="36" t="s">
        <v>67</v>
      </c>
      <c r="B13" s="36"/>
      <c r="C13" s="26">
        <f>(C10-C11)/C11</f>
        <v>0.23818525519848771</v>
      </c>
      <c r="D13" s="26">
        <f t="shared" ref="D13:H13" si="0">(D10-D11)/D11</f>
        <v>0.1631728045325779</v>
      </c>
      <c r="E13" s="28">
        <f t="shared" si="0"/>
        <v>-6.0634022466083466E-2</v>
      </c>
      <c r="F13" s="26">
        <f>F11-F10</f>
        <v>4.0231460771439687E-2</v>
      </c>
      <c r="G13" s="26">
        <f t="shared" si="0"/>
        <v>0.28792342185126718</v>
      </c>
      <c r="H13" s="26">
        <f t="shared" si="0"/>
        <v>4.0170213983695205E-2</v>
      </c>
      <c r="I13" s="26">
        <f t="shared" ref="I13" si="1">I10-I11</f>
        <v>-0.19312283971217536</v>
      </c>
      <c r="J13" s="26">
        <f>J11-J10</f>
        <v>3.8687426946997797E-2</v>
      </c>
      <c r="K13" s="26">
        <f t="shared" ref="K13:P13" si="2">(K10-K11)/K11</f>
        <v>0.11985088615314847</v>
      </c>
      <c r="L13" s="26">
        <f t="shared" si="2"/>
        <v>-9.5570811030510544E-2</v>
      </c>
      <c r="M13" s="26">
        <f t="shared" si="2"/>
        <v>6.7615225419122932E-2</v>
      </c>
      <c r="N13" s="26">
        <f t="shared" si="2"/>
        <v>-0.13775808511951745</v>
      </c>
      <c r="O13" s="26">
        <f t="shared" si="2"/>
        <v>7.3769676329679887E-2</v>
      </c>
      <c r="P13" s="26">
        <f t="shared" si="2"/>
        <v>-7.6065654494894136E-3</v>
      </c>
      <c r="Q13" s="26">
        <f t="shared" ref="Q13" si="3">Q10-Q11</f>
        <v>-9.1939766482118934E-3</v>
      </c>
      <c r="R13" s="26">
        <f>R10-R11</f>
        <v>-5.2982355812091209E-3</v>
      </c>
      <c r="S13" s="26">
        <f>S10-S11</f>
        <v>0.20126549404331762</v>
      </c>
    </row>
    <row r="14" spans="1:19" x14ac:dyDescent="0.3">
      <c r="C14" s="19"/>
      <c r="D14" s="19"/>
      <c r="E14" s="19"/>
    </row>
    <row r="15" spans="1:19" x14ac:dyDescent="0.3">
      <c r="K15" s="5"/>
    </row>
    <row r="16" spans="1:19" x14ac:dyDescent="0.3">
      <c r="M16" s="5"/>
    </row>
    <row r="17" spans="1:2" x14ac:dyDescent="0.3">
      <c r="A17" s="7" t="s">
        <v>63</v>
      </c>
      <c r="B17" s="3" t="s">
        <v>65</v>
      </c>
    </row>
    <row r="18" spans="1:2" x14ac:dyDescent="0.3">
      <c r="B18" s="3" t="s">
        <v>64</v>
      </c>
    </row>
    <row r="19" spans="1:2" x14ac:dyDescent="0.3">
      <c r="B19" s="3" t="s">
        <v>66</v>
      </c>
    </row>
    <row r="20" spans="1:2" x14ac:dyDescent="0.3">
      <c r="B20" s="7" t="s">
        <v>80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59" priority="1" operator="lessThan">
      <formula>0</formula>
    </cfRule>
    <cfRule type="cellIs" dxfId="58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sqref="A1:L2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8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49</v>
      </c>
      <c r="B1" t="s">
        <v>4</v>
      </c>
      <c r="C1" t="s">
        <v>5</v>
      </c>
      <c r="D1" t="s">
        <v>50</v>
      </c>
      <c r="E1" t="s">
        <v>51</v>
      </c>
      <c r="F1" t="s">
        <v>52</v>
      </c>
      <c r="G1" t="s">
        <v>53</v>
      </c>
      <c r="H1" t="s">
        <v>60</v>
      </c>
      <c r="I1" t="s">
        <v>54</v>
      </c>
      <c r="J1" t="s">
        <v>13</v>
      </c>
      <c r="K1" t="s">
        <v>55</v>
      </c>
      <c r="L1" t="s">
        <v>56</v>
      </c>
    </row>
    <row r="2" spans="1:12" x14ac:dyDescent="0.3">
      <c r="A2" t="s">
        <v>71</v>
      </c>
      <c r="B2">
        <v>529</v>
      </c>
      <c r="C2">
        <v>5295</v>
      </c>
      <c r="D2">
        <v>10.01</v>
      </c>
      <c r="E2">
        <v>203</v>
      </c>
      <c r="F2">
        <v>7710189</v>
      </c>
      <c r="G2">
        <v>8285062</v>
      </c>
      <c r="H2">
        <v>9416835</v>
      </c>
      <c r="I2">
        <v>44163303</v>
      </c>
      <c r="J2">
        <v>8704785</v>
      </c>
      <c r="K2">
        <v>15775188</v>
      </c>
      <c r="L2">
        <v>77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8" ma:contentTypeDescription="Create a new document." ma:contentTypeScope="" ma:versionID="c9bd50c7f821ac8035836124ddd845e3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3e4e7a18eb17492d7fffd9deb3b67539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24427-D9CA-4705-A8A5-5944E1038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7695E-4DC1-4356-A73D-3ACA880082D2}">
  <ds:schemaRefs>
    <ds:schemaRef ds:uri="http://purl.org/dc/dcmitype/"/>
    <ds:schemaRef ds:uri="http://www.w3.org/XML/1998/namespace"/>
    <ds:schemaRef ds:uri="287d39be-265c-41d3-9c85-5908a119e800"/>
    <ds:schemaRef ds:uri="2920cc6e-6f47-46b2-b90b-a34d4cc2834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2024-01-30T20:40:39Z</cp:lastPrinted>
  <dcterms:created xsi:type="dcterms:W3CDTF">2022-09-15T04:29:49Z</dcterms:created>
  <dcterms:modified xsi:type="dcterms:W3CDTF">2024-11-04T23:31:51Z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